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https://salisburyanglicanorg.sharepoint.com/sites/Accountsteam/Shared Documents/Parochial Fees/2026/"/>
    </mc:Choice>
  </mc:AlternateContent>
  <xr:revisionPtr revIDLastSave="471" documentId="8_{BEB9E001-022E-4A01-8BDA-FDD0D7551D72}" xr6:coauthVersionLast="47" xr6:coauthVersionMax="47" xr10:uidLastSave="{A9B5ED19-0A69-4C4F-8FF2-F067B35A653A}"/>
  <bookViews>
    <workbookView xWindow="14925" yWindow="-16320" windowWidth="29040" windowHeight="15720" xr2:uid="{00000000-000D-0000-FFFF-FFFF00000000}"/>
  </bookViews>
  <sheets>
    <sheet name="Instructions" sheetId="22" r:id="rId1"/>
    <sheet name="Fees Form" sheetId="21" r:id="rId2"/>
    <sheet name="PCC_Summary" sheetId="41" r:id="rId3"/>
    <sheet name="DOS_Remittance" sheetId="40" r:id="rId4"/>
    <sheet name="Fees Table" sheetId="2" r:id="rId5"/>
    <sheet name="Parish List" sheetId="39" state="hidden" r:id="rId6"/>
  </sheets>
  <definedNames>
    <definedName name="_xlnm._FilterDatabase" localSheetId="4" hidden="1">'Fees Table'!$A$2:$K$46</definedName>
    <definedName name="_xlnm._FilterDatabase" localSheetId="5" hidden="1">'Parish List'!$A$1:$F$424</definedName>
    <definedName name="AD">'Parish List'!$I$2:$I$5</definedName>
    <definedName name="ADS">'Parish List'!$I$2:$J$5</definedName>
    <definedName name="ALD">'Parish List'!$P$45:$P$47</definedName>
    <definedName name="amount">'Fees Table'!$A:$K</definedName>
    <definedName name="Baptisms">'Fees Table'!$R$3:$R$4</definedName>
    <definedName name="BLA">'Parish List'!$P$73:$P$80</definedName>
    <definedName name="BRA">'Parish List'!$P$103:$P$112</definedName>
    <definedName name="CAL">'Parish List'!$P$113:$P$116</definedName>
    <definedName name="Category">'Fees Table'!$S$3:$S$7</definedName>
    <definedName name="CHA">'Parish List'!$P$48:$P$52</definedName>
    <definedName name="DEA">'Parish List'!$L$1:$M$20</definedName>
    <definedName name="DEV">'Parish List'!$P$117:$P$124</definedName>
    <definedName name="DOR">'Parish List'!$P$81:$P$87</definedName>
    <definedName name="Dorset">'Parish List'!$L$2:$L$5</definedName>
    <definedName name="Form_Area">" =OFFSET($A$1,0,0,COUNTA($A$1:$A$67),COUNTA($A$1:$p$1))"</definedName>
    <definedName name="Funerals">'Fees Table'!$R$8:$R$24</definedName>
    <definedName name="HEY">'Parish List'!$P$53:$P$59</definedName>
    <definedName name="LYM">'Parish List'!$P$88:$P$92</definedName>
    <definedName name="MAR">'Parish List'!$P$125:$P$128</definedName>
    <definedName name="Marriages">'Fees Table'!$R$5:$R$7</definedName>
    <definedName name="MNB">'Parish List'!$P$2:$P$9</definedName>
    <definedName name="Monuments">'Fees Table'!$R$25:$R$28</definedName>
    <definedName name="Parishes">'Parish List'!$W$2:$Y$424</definedName>
    <definedName name="PEW">'Parish List'!$P$129:$P$130</definedName>
    <definedName name="PNB">'Parish List'!$P$10:$P$29</definedName>
    <definedName name="_xlnm.Print_Area" localSheetId="3">DOS_Remittance!$A$1:$R$29</definedName>
    <definedName name="_xlnm.Print_Area" localSheetId="1">'Fees Form'!$A$1:$P$58</definedName>
    <definedName name="_xlnm.Print_Area" localSheetId="4">'Fees Table'!$A$1:$K$44</definedName>
    <definedName name="_xlnm.Print_Area" localSheetId="0">Instructions!$A$1:$D$52</definedName>
    <definedName name="_xlnm.Print_Titles" localSheetId="4">'Fees Table'!$A:$C</definedName>
    <definedName name="PUR">'Parish List'!$P$30:$P$33</definedName>
    <definedName name="SAL">'Parish List'!$P$60:$P$66</definedName>
    <definedName name="Sarum">'Parish List'!$L$6:$L$10</definedName>
    <definedName name="Searches">'Fees Table'!$R$29:$R$36</definedName>
    <definedName name="SHE">'Parish List'!$P$93:$P$96</definedName>
    <definedName name="SherborneD">'Parish List'!$L$11:$L$15</definedName>
    <definedName name="STO">'Parish List'!$P$67:$P$72</definedName>
    <definedName name="WEY">'Parish List'!$P$97:$P$102</definedName>
    <definedName name="Wilts">'Parish List'!$L$16:$L$20</definedName>
    <definedName name="WIM">'Parish List'!$P$34:$P$44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40" l="1"/>
  <c r="D3" i="40"/>
  <c r="E3" i="40"/>
  <c r="F3" i="40"/>
  <c r="G3" i="40"/>
  <c r="H3" i="40"/>
  <c r="I3" i="40"/>
  <c r="J3" i="40"/>
  <c r="K3" i="40"/>
  <c r="L3" i="40"/>
  <c r="M3" i="40"/>
  <c r="N3" i="40"/>
  <c r="O3" i="40"/>
  <c r="P3" i="40"/>
  <c r="Q3" i="40"/>
  <c r="B3" i="40"/>
  <c r="A6" i="41"/>
  <c r="B6" i="41" s="1"/>
  <c r="A7" i="41"/>
  <c r="B7" i="41" s="1"/>
  <c r="A8" i="41"/>
  <c r="B8" i="41" s="1"/>
  <c r="A9" i="41"/>
  <c r="B9" i="41" s="1"/>
  <c r="A10" i="41"/>
  <c r="B10" i="41" s="1"/>
  <c r="A11" i="41"/>
  <c r="B11" i="41" s="1"/>
  <c r="A12" i="41"/>
  <c r="B12" i="41" s="1"/>
  <c r="A13" i="41"/>
  <c r="B13" i="41" s="1"/>
  <c r="A14" i="41"/>
  <c r="B14" i="41" s="1"/>
  <c r="A15" i="41"/>
  <c r="B15" i="41" s="1"/>
  <c r="A16" i="41"/>
  <c r="B16" i="41" s="1"/>
  <c r="A17" i="41"/>
  <c r="B17" i="41" s="1"/>
  <c r="A18" i="41"/>
  <c r="B18" i="41" s="1"/>
  <c r="A19" i="41"/>
  <c r="B19" i="41" s="1"/>
  <c r="A20" i="41"/>
  <c r="B20" i="41" s="1"/>
  <c r="A5" i="41"/>
  <c r="B5" i="41" s="1"/>
  <c r="W3" i="39"/>
  <c r="W4" i="39"/>
  <c r="W5" i="39"/>
  <c r="W6" i="39"/>
  <c r="W7" i="39"/>
  <c r="W8" i="39"/>
  <c r="W9" i="39"/>
  <c r="W10" i="39"/>
  <c r="W11" i="39"/>
  <c r="W12" i="39"/>
  <c r="W13" i="39"/>
  <c r="W14" i="39"/>
  <c r="W15" i="39"/>
  <c r="W16" i="39"/>
  <c r="W17" i="39"/>
  <c r="W18" i="39"/>
  <c r="W19" i="39"/>
  <c r="W20" i="39"/>
  <c r="W21" i="39"/>
  <c r="W22" i="39"/>
  <c r="W23" i="39"/>
  <c r="W24" i="39"/>
  <c r="W25" i="39"/>
  <c r="W26" i="39"/>
  <c r="W27" i="39"/>
  <c r="W28" i="39"/>
  <c r="W29" i="39"/>
  <c r="W30" i="39"/>
  <c r="W31" i="39"/>
  <c r="W32" i="39"/>
  <c r="W33" i="39"/>
  <c r="W34" i="39"/>
  <c r="W35" i="39"/>
  <c r="W36" i="39"/>
  <c r="W37" i="39"/>
  <c r="W38" i="39"/>
  <c r="W39" i="39"/>
  <c r="W40" i="39"/>
  <c r="W41" i="39"/>
  <c r="W42" i="39"/>
  <c r="W43" i="39"/>
  <c r="W44" i="39"/>
  <c r="W45" i="39"/>
  <c r="W46" i="39"/>
  <c r="W47" i="39"/>
  <c r="W48" i="39"/>
  <c r="W49" i="39"/>
  <c r="W50" i="39"/>
  <c r="W51" i="39"/>
  <c r="W52" i="39"/>
  <c r="W53" i="39"/>
  <c r="W54" i="39"/>
  <c r="W55" i="39"/>
  <c r="W56" i="39"/>
  <c r="W57" i="39"/>
  <c r="W58" i="39"/>
  <c r="W59" i="39"/>
  <c r="W60" i="39"/>
  <c r="W61" i="39"/>
  <c r="W62" i="39"/>
  <c r="W63" i="39"/>
  <c r="W64" i="39"/>
  <c r="W65" i="39"/>
  <c r="W66" i="39"/>
  <c r="W67" i="39"/>
  <c r="W68" i="39"/>
  <c r="W69" i="39"/>
  <c r="W70" i="39"/>
  <c r="W71" i="39"/>
  <c r="W72" i="39"/>
  <c r="W73" i="39"/>
  <c r="W74" i="39"/>
  <c r="W75" i="39"/>
  <c r="W76" i="39"/>
  <c r="W77" i="39"/>
  <c r="W78" i="39"/>
  <c r="W79" i="39"/>
  <c r="W80" i="39"/>
  <c r="W81" i="39"/>
  <c r="W82" i="39"/>
  <c r="W83" i="39"/>
  <c r="W84" i="39"/>
  <c r="W85" i="39"/>
  <c r="W86" i="39"/>
  <c r="W87" i="39"/>
  <c r="W88" i="39"/>
  <c r="W89" i="39"/>
  <c r="W90" i="39"/>
  <c r="W91" i="39"/>
  <c r="W92" i="39"/>
  <c r="W93" i="39"/>
  <c r="W94" i="39"/>
  <c r="W95" i="39"/>
  <c r="W96" i="39"/>
  <c r="W97" i="39"/>
  <c r="W98" i="39"/>
  <c r="W99" i="39"/>
  <c r="W100" i="39"/>
  <c r="W101" i="39"/>
  <c r="W102" i="39"/>
  <c r="W103" i="39"/>
  <c r="W104" i="39"/>
  <c r="W105" i="39"/>
  <c r="W106" i="39"/>
  <c r="W107" i="39"/>
  <c r="W108" i="39"/>
  <c r="W109" i="39"/>
  <c r="W110" i="39"/>
  <c r="W111" i="39"/>
  <c r="W112" i="39"/>
  <c r="W113" i="39"/>
  <c r="W114" i="39"/>
  <c r="W115" i="39"/>
  <c r="W116" i="39"/>
  <c r="W117" i="39"/>
  <c r="W118" i="39"/>
  <c r="W119" i="39"/>
  <c r="W120" i="39"/>
  <c r="W121" i="39"/>
  <c r="W122" i="39"/>
  <c r="W123" i="39"/>
  <c r="W124" i="39"/>
  <c r="W125" i="39"/>
  <c r="W126" i="39"/>
  <c r="W127" i="39"/>
  <c r="W128" i="39"/>
  <c r="W129" i="39"/>
  <c r="W130" i="39"/>
  <c r="W131" i="39"/>
  <c r="W132" i="39"/>
  <c r="W133" i="39"/>
  <c r="W134" i="39"/>
  <c r="W135" i="39"/>
  <c r="W136" i="39"/>
  <c r="W137" i="39"/>
  <c r="W138" i="39"/>
  <c r="W139" i="39"/>
  <c r="W140" i="39"/>
  <c r="W141" i="39"/>
  <c r="W142" i="39"/>
  <c r="W143" i="39"/>
  <c r="W144" i="39"/>
  <c r="W145" i="39"/>
  <c r="W146" i="39"/>
  <c r="W147" i="39"/>
  <c r="W148" i="39"/>
  <c r="W149" i="39"/>
  <c r="W150" i="39"/>
  <c r="W151" i="39"/>
  <c r="W152" i="39"/>
  <c r="W153" i="39"/>
  <c r="W154" i="39"/>
  <c r="W155" i="39"/>
  <c r="W156" i="39"/>
  <c r="W157" i="39"/>
  <c r="W158" i="39"/>
  <c r="W159" i="39"/>
  <c r="W160" i="39"/>
  <c r="W161" i="39"/>
  <c r="W162" i="39"/>
  <c r="W163" i="39"/>
  <c r="W164" i="39"/>
  <c r="W165" i="39"/>
  <c r="W166" i="39"/>
  <c r="W167" i="39"/>
  <c r="W168" i="39"/>
  <c r="W169" i="39"/>
  <c r="W170" i="39"/>
  <c r="W171" i="39"/>
  <c r="W172" i="39"/>
  <c r="W173" i="39"/>
  <c r="W174" i="39"/>
  <c r="W175" i="39"/>
  <c r="W176" i="39"/>
  <c r="W177" i="39"/>
  <c r="W178" i="39"/>
  <c r="W179" i="39"/>
  <c r="W180" i="39"/>
  <c r="W181" i="39"/>
  <c r="W182" i="39"/>
  <c r="W183" i="39"/>
  <c r="W184" i="39"/>
  <c r="W185" i="39"/>
  <c r="W186" i="39"/>
  <c r="W187" i="39"/>
  <c r="W188" i="39"/>
  <c r="W189" i="39"/>
  <c r="W190" i="39"/>
  <c r="W191" i="39"/>
  <c r="W192" i="39"/>
  <c r="W193" i="39"/>
  <c r="W194" i="39"/>
  <c r="W195" i="39"/>
  <c r="W196" i="39"/>
  <c r="W197" i="39"/>
  <c r="W198" i="39"/>
  <c r="W199" i="39"/>
  <c r="W200" i="39"/>
  <c r="W201" i="39"/>
  <c r="W202" i="39"/>
  <c r="W203" i="39"/>
  <c r="W204" i="39"/>
  <c r="W205" i="39"/>
  <c r="W206" i="39"/>
  <c r="W207" i="39"/>
  <c r="W208" i="39"/>
  <c r="W209" i="39"/>
  <c r="W210" i="39"/>
  <c r="W211" i="39"/>
  <c r="W212" i="39"/>
  <c r="W213" i="39"/>
  <c r="W214" i="39"/>
  <c r="W215" i="39"/>
  <c r="W216" i="39"/>
  <c r="W217" i="39"/>
  <c r="W218" i="39"/>
  <c r="W219" i="39"/>
  <c r="W220" i="39"/>
  <c r="W221" i="39"/>
  <c r="W222" i="39"/>
  <c r="W223" i="39"/>
  <c r="W224" i="39"/>
  <c r="W225" i="39"/>
  <c r="W226" i="39"/>
  <c r="W227" i="39"/>
  <c r="W228" i="39"/>
  <c r="W229" i="39"/>
  <c r="W230" i="39"/>
  <c r="W231" i="39"/>
  <c r="W232" i="39"/>
  <c r="W233" i="39"/>
  <c r="W234" i="39"/>
  <c r="W235" i="39"/>
  <c r="W236" i="39"/>
  <c r="W237" i="39"/>
  <c r="W238" i="39"/>
  <c r="W239" i="39"/>
  <c r="W240" i="39"/>
  <c r="W241" i="39"/>
  <c r="W242" i="39"/>
  <c r="W243" i="39"/>
  <c r="W244" i="39"/>
  <c r="W245" i="39"/>
  <c r="W246" i="39"/>
  <c r="W247" i="39"/>
  <c r="W248" i="39"/>
  <c r="W249" i="39"/>
  <c r="W250" i="39"/>
  <c r="W251" i="39"/>
  <c r="W252" i="39"/>
  <c r="W253" i="39"/>
  <c r="W254" i="39"/>
  <c r="W255" i="39"/>
  <c r="W256" i="39"/>
  <c r="W257" i="39"/>
  <c r="W258" i="39"/>
  <c r="W259" i="39"/>
  <c r="W260" i="39"/>
  <c r="W261" i="39"/>
  <c r="W262" i="39"/>
  <c r="W263" i="39"/>
  <c r="W264" i="39"/>
  <c r="W265" i="39"/>
  <c r="W266" i="39"/>
  <c r="W267" i="39"/>
  <c r="W268" i="39"/>
  <c r="W269" i="39"/>
  <c r="W270" i="39"/>
  <c r="W271" i="39"/>
  <c r="W272" i="39"/>
  <c r="W273" i="39"/>
  <c r="W274" i="39"/>
  <c r="W275" i="39"/>
  <c r="W276" i="39"/>
  <c r="W277" i="39"/>
  <c r="W278" i="39"/>
  <c r="W279" i="39"/>
  <c r="W280" i="39"/>
  <c r="W281" i="39"/>
  <c r="W282" i="39"/>
  <c r="W283" i="39"/>
  <c r="W284" i="39"/>
  <c r="W285" i="39"/>
  <c r="W286" i="39"/>
  <c r="W287" i="39"/>
  <c r="W288" i="39"/>
  <c r="W289" i="39"/>
  <c r="W290" i="39"/>
  <c r="W291" i="39"/>
  <c r="W292" i="39"/>
  <c r="W293" i="39"/>
  <c r="W294" i="39"/>
  <c r="W295" i="39"/>
  <c r="W296" i="39"/>
  <c r="W297" i="39"/>
  <c r="W298" i="39"/>
  <c r="W299" i="39"/>
  <c r="W300" i="39"/>
  <c r="W301" i="39"/>
  <c r="W302" i="39"/>
  <c r="W303" i="39"/>
  <c r="W304" i="39"/>
  <c r="W305" i="39"/>
  <c r="W306" i="39"/>
  <c r="W307" i="39"/>
  <c r="W308" i="39"/>
  <c r="W309" i="39"/>
  <c r="W310" i="39"/>
  <c r="W311" i="39"/>
  <c r="W312" i="39"/>
  <c r="W313" i="39"/>
  <c r="W314" i="39"/>
  <c r="W315" i="39"/>
  <c r="W316" i="39"/>
  <c r="W317" i="39"/>
  <c r="W318" i="39"/>
  <c r="W319" i="39"/>
  <c r="W320" i="39"/>
  <c r="W321" i="39"/>
  <c r="W322" i="39"/>
  <c r="W323" i="39"/>
  <c r="W324" i="39"/>
  <c r="W325" i="39"/>
  <c r="W326" i="39"/>
  <c r="W327" i="39"/>
  <c r="W328" i="39"/>
  <c r="W329" i="39"/>
  <c r="W330" i="39"/>
  <c r="W331" i="39"/>
  <c r="W332" i="39"/>
  <c r="W333" i="39"/>
  <c r="W334" i="39"/>
  <c r="W335" i="39"/>
  <c r="W336" i="39"/>
  <c r="W337" i="39"/>
  <c r="W338" i="39"/>
  <c r="W339" i="39"/>
  <c r="W340" i="39"/>
  <c r="W341" i="39"/>
  <c r="W342" i="39"/>
  <c r="W343" i="39"/>
  <c r="W344" i="39"/>
  <c r="W345" i="39"/>
  <c r="W346" i="39"/>
  <c r="W347" i="39"/>
  <c r="W348" i="39"/>
  <c r="W349" i="39"/>
  <c r="W350" i="39"/>
  <c r="W351" i="39"/>
  <c r="W352" i="39"/>
  <c r="W353" i="39"/>
  <c r="W354" i="39"/>
  <c r="W355" i="39"/>
  <c r="W356" i="39"/>
  <c r="W357" i="39"/>
  <c r="W358" i="39"/>
  <c r="W359" i="39"/>
  <c r="W360" i="39"/>
  <c r="W361" i="39"/>
  <c r="W362" i="39"/>
  <c r="W363" i="39"/>
  <c r="W364" i="39"/>
  <c r="W365" i="39"/>
  <c r="W366" i="39"/>
  <c r="W367" i="39"/>
  <c r="W368" i="39"/>
  <c r="W369" i="39"/>
  <c r="W370" i="39"/>
  <c r="W371" i="39"/>
  <c r="W372" i="39"/>
  <c r="W373" i="39"/>
  <c r="W374" i="39"/>
  <c r="W375" i="39"/>
  <c r="W376" i="39"/>
  <c r="W377" i="39"/>
  <c r="W378" i="39"/>
  <c r="W379" i="39"/>
  <c r="W380" i="39"/>
  <c r="W381" i="39"/>
  <c r="W382" i="39"/>
  <c r="W383" i="39"/>
  <c r="W384" i="39"/>
  <c r="W385" i="39"/>
  <c r="W386" i="39"/>
  <c r="W387" i="39"/>
  <c r="W388" i="39"/>
  <c r="W389" i="39"/>
  <c r="W390" i="39"/>
  <c r="W391" i="39"/>
  <c r="W392" i="39"/>
  <c r="W393" i="39"/>
  <c r="W394" i="39"/>
  <c r="W395" i="39"/>
  <c r="W396" i="39"/>
  <c r="W397" i="39"/>
  <c r="W398" i="39"/>
  <c r="W399" i="39"/>
  <c r="W400" i="39"/>
  <c r="W401" i="39"/>
  <c r="W402" i="39"/>
  <c r="W403" i="39"/>
  <c r="W404" i="39"/>
  <c r="W405" i="39"/>
  <c r="W406" i="39"/>
  <c r="W407" i="39"/>
  <c r="W408" i="39"/>
  <c r="W409" i="39"/>
  <c r="W410" i="39"/>
  <c r="W411" i="39"/>
  <c r="W412" i="39"/>
  <c r="W413" i="39"/>
  <c r="W414" i="39"/>
  <c r="W415" i="39"/>
  <c r="W416" i="39"/>
  <c r="W417" i="39"/>
  <c r="W418" i="39"/>
  <c r="W419" i="39"/>
  <c r="W420" i="39"/>
  <c r="W421" i="39"/>
  <c r="W422" i="39"/>
  <c r="W423" i="39"/>
  <c r="W424" i="39"/>
  <c r="W2" i="39"/>
  <c r="L6" i="21" l="1"/>
  <c r="L7" i="21"/>
  <c r="L8" i="21"/>
  <c r="L9" i="21"/>
  <c r="L10" i="21"/>
  <c r="L11" i="21"/>
  <c r="L12" i="21"/>
  <c r="L13" i="21"/>
  <c r="L14" i="21"/>
  <c r="L15" i="21"/>
  <c r="L16" i="21"/>
  <c r="L17" i="21"/>
  <c r="L18" i="21"/>
  <c r="L19" i="21"/>
  <c r="L20" i="21"/>
  <c r="L21" i="21"/>
  <c r="L22" i="21"/>
  <c r="L23" i="21"/>
  <c r="L24" i="21"/>
  <c r="L25" i="21"/>
  <c r="L26" i="21"/>
  <c r="L27" i="21"/>
  <c r="L28" i="21"/>
  <c r="L29" i="21"/>
  <c r="L30" i="21"/>
  <c r="L31" i="21"/>
  <c r="L32" i="21"/>
  <c r="L33" i="21"/>
  <c r="L34" i="21"/>
  <c r="L35" i="21"/>
  <c r="L36" i="21"/>
  <c r="L37" i="21"/>
  <c r="L38" i="21"/>
  <c r="L39" i="21"/>
  <c r="L40" i="21"/>
  <c r="L41" i="21"/>
  <c r="L42" i="21"/>
  <c r="L43" i="21"/>
  <c r="L44" i="21"/>
  <c r="L45" i="21"/>
  <c r="L47" i="21"/>
  <c r="L46" i="21"/>
  <c r="K7" i="21"/>
  <c r="K8" i="21"/>
  <c r="K9" i="21"/>
  <c r="K10" i="21"/>
  <c r="K11" i="21"/>
  <c r="K12" i="21"/>
  <c r="K13" i="21"/>
  <c r="K14" i="21"/>
  <c r="K15" i="21"/>
  <c r="K16" i="21"/>
  <c r="K17" i="21"/>
  <c r="K18" i="21"/>
  <c r="K19" i="21"/>
  <c r="K20" i="21"/>
  <c r="K21" i="21"/>
  <c r="K22" i="21"/>
  <c r="K23" i="21"/>
  <c r="K24" i="21"/>
  <c r="K25" i="21"/>
  <c r="K26" i="21"/>
  <c r="K27" i="21"/>
  <c r="K28" i="21"/>
  <c r="K29" i="21"/>
  <c r="K30" i="21"/>
  <c r="K31" i="21"/>
  <c r="K32" i="21"/>
  <c r="K33" i="21"/>
  <c r="K34" i="21"/>
  <c r="K35" i="21"/>
  <c r="K36" i="21"/>
  <c r="K37" i="21"/>
  <c r="K38" i="21"/>
  <c r="K39" i="21"/>
  <c r="K40" i="21"/>
  <c r="K41" i="21"/>
  <c r="K42" i="21"/>
  <c r="K43" i="21"/>
  <c r="K44" i="21"/>
  <c r="K45" i="21"/>
  <c r="K46" i="21"/>
  <c r="K47" i="21"/>
  <c r="K6" i="21"/>
  <c r="J7" i="21"/>
  <c r="J8" i="21"/>
  <c r="J9" i="21"/>
  <c r="J10" i="21"/>
  <c r="J11" i="21"/>
  <c r="J12" i="21"/>
  <c r="J13" i="21"/>
  <c r="J14" i="21"/>
  <c r="J15" i="21"/>
  <c r="J16" i="21"/>
  <c r="J17" i="21"/>
  <c r="J18" i="21"/>
  <c r="J19" i="21"/>
  <c r="J20" i="21"/>
  <c r="J21" i="21"/>
  <c r="J22" i="21"/>
  <c r="J23" i="21"/>
  <c r="J24" i="21"/>
  <c r="J25" i="21"/>
  <c r="J26" i="21"/>
  <c r="J27" i="21"/>
  <c r="J28" i="21"/>
  <c r="J29" i="21"/>
  <c r="J30" i="21"/>
  <c r="J31" i="21"/>
  <c r="J32" i="21"/>
  <c r="J33" i="21"/>
  <c r="J34" i="21"/>
  <c r="J35" i="21"/>
  <c r="J36" i="21"/>
  <c r="J37" i="21"/>
  <c r="J38" i="21"/>
  <c r="J39" i="21"/>
  <c r="J40" i="21"/>
  <c r="J41" i="21"/>
  <c r="J42" i="21"/>
  <c r="J43" i="21"/>
  <c r="J44" i="21"/>
  <c r="J45" i="21"/>
  <c r="J46" i="21"/>
  <c r="J47" i="21"/>
  <c r="J6" i="21"/>
  <c r="U4" i="2"/>
  <c r="Q3" i="39"/>
  <c r="Q4" i="39"/>
  <c r="Q5" i="39"/>
  <c r="Q6" i="39"/>
  <c r="Q7" i="39"/>
  <c r="Q8" i="39"/>
  <c r="Q9" i="39"/>
  <c r="Q10" i="39"/>
  <c r="Q11" i="39"/>
  <c r="Q12" i="39"/>
  <c r="Q13" i="39"/>
  <c r="Q14" i="39"/>
  <c r="Q15" i="39"/>
  <c r="Q16" i="39"/>
  <c r="Q17" i="39"/>
  <c r="Q18" i="39"/>
  <c r="Q19" i="39"/>
  <c r="Q20" i="39"/>
  <c r="Q21" i="39"/>
  <c r="Q22" i="39"/>
  <c r="Q23" i="39"/>
  <c r="Q24" i="39"/>
  <c r="Q25" i="39"/>
  <c r="Q26" i="39"/>
  <c r="Q27" i="39"/>
  <c r="Q28" i="39"/>
  <c r="Q29" i="39"/>
  <c r="Q30" i="39"/>
  <c r="Q31" i="39"/>
  <c r="Q32" i="39"/>
  <c r="Q33" i="39"/>
  <c r="Q34" i="39"/>
  <c r="Q35" i="39"/>
  <c r="Q36" i="39"/>
  <c r="Q37" i="39"/>
  <c r="Q38" i="39"/>
  <c r="Q39" i="39"/>
  <c r="Q40" i="39"/>
  <c r="Q41" i="39"/>
  <c r="Q42" i="39"/>
  <c r="Q43" i="39"/>
  <c r="Q44" i="39"/>
  <c r="Q45" i="39"/>
  <c r="Q46" i="39"/>
  <c r="Q47" i="39"/>
  <c r="Q48" i="39"/>
  <c r="Q49" i="39"/>
  <c r="Q50" i="39"/>
  <c r="Q51" i="39"/>
  <c r="Q52" i="39"/>
  <c r="Q53" i="39"/>
  <c r="Q54" i="39"/>
  <c r="Q55" i="39"/>
  <c r="Q56" i="39"/>
  <c r="Q57" i="39"/>
  <c r="Q58" i="39"/>
  <c r="Q59" i="39"/>
  <c r="Q60" i="39"/>
  <c r="Q61" i="39"/>
  <c r="Q62" i="39"/>
  <c r="Q63" i="39"/>
  <c r="Q64" i="39"/>
  <c r="Q65" i="39"/>
  <c r="Q66" i="39"/>
  <c r="Q67" i="39"/>
  <c r="Q68" i="39"/>
  <c r="Q69" i="39"/>
  <c r="Q70" i="39"/>
  <c r="Q71" i="39"/>
  <c r="Q72" i="39"/>
  <c r="Q73" i="39"/>
  <c r="Q74" i="39"/>
  <c r="Q75" i="39"/>
  <c r="Q76" i="39"/>
  <c r="Q77" i="39"/>
  <c r="Q78" i="39"/>
  <c r="Q79" i="39"/>
  <c r="Q80" i="39"/>
  <c r="Q81" i="39"/>
  <c r="Q82" i="39"/>
  <c r="Q83" i="39"/>
  <c r="Q84" i="39"/>
  <c r="Q85" i="39"/>
  <c r="Q86" i="39"/>
  <c r="Q87" i="39"/>
  <c r="Q88" i="39"/>
  <c r="Q89" i="39"/>
  <c r="Q90" i="39"/>
  <c r="Q91" i="39"/>
  <c r="Q92" i="39"/>
  <c r="Q93" i="39"/>
  <c r="Q94" i="39"/>
  <c r="Q95" i="39"/>
  <c r="Q96" i="39"/>
  <c r="Q97" i="39"/>
  <c r="Q98" i="39"/>
  <c r="Q99" i="39"/>
  <c r="Q100" i="39"/>
  <c r="Q101" i="39"/>
  <c r="Q102" i="39"/>
  <c r="Q103" i="39"/>
  <c r="Q104" i="39"/>
  <c r="Q105" i="39"/>
  <c r="Q106" i="39"/>
  <c r="Q107" i="39"/>
  <c r="Q108" i="39"/>
  <c r="Q109" i="39"/>
  <c r="Q110" i="39"/>
  <c r="Q111" i="39"/>
  <c r="Q112" i="39"/>
  <c r="Q113" i="39"/>
  <c r="Q114" i="39"/>
  <c r="Q115" i="39"/>
  <c r="Q116" i="39"/>
  <c r="Q117" i="39"/>
  <c r="Q118" i="39"/>
  <c r="Q119" i="39"/>
  <c r="Q120" i="39"/>
  <c r="Q121" i="39"/>
  <c r="Q122" i="39"/>
  <c r="Q123" i="39"/>
  <c r="Q124" i="39"/>
  <c r="Q125" i="39"/>
  <c r="Q126" i="39"/>
  <c r="Q127" i="39"/>
  <c r="Q128" i="39"/>
  <c r="Q129" i="39"/>
  <c r="Q130" i="39"/>
  <c r="Q2" i="39"/>
  <c r="F424" i="39"/>
  <c r="F423" i="39"/>
  <c r="F422" i="39"/>
  <c r="F421" i="39"/>
  <c r="F420" i="39"/>
  <c r="F419" i="39"/>
  <c r="F418" i="39"/>
  <c r="F417" i="39"/>
  <c r="F416" i="39"/>
  <c r="F415" i="39"/>
  <c r="F414" i="39"/>
  <c r="F413" i="39"/>
  <c r="F412" i="39"/>
  <c r="F411" i="39"/>
  <c r="F410" i="39"/>
  <c r="F409" i="39"/>
  <c r="F408" i="39"/>
  <c r="F407" i="39"/>
  <c r="F406" i="39"/>
  <c r="F405" i="39"/>
  <c r="F404" i="39"/>
  <c r="F403" i="39"/>
  <c r="F402" i="39"/>
  <c r="F401" i="39"/>
  <c r="F400" i="39"/>
  <c r="F399" i="39"/>
  <c r="F398" i="39"/>
  <c r="F397" i="39"/>
  <c r="F396" i="39"/>
  <c r="F395" i="39"/>
  <c r="F394" i="39"/>
  <c r="F393" i="39"/>
  <c r="F392" i="39"/>
  <c r="F391" i="39"/>
  <c r="F390" i="39"/>
  <c r="F389" i="39"/>
  <c r="F388" i="39"/>
  <c r="F387" i="39"/>
  <c r="F386" i="39"/>
  <c r="F385" i="39"/>
  <c r="F384" i="39"/>
  <c r="F383" i="39"/>
  <c r="F382" i="39"/>
  <c r="F381" i="39"/>
  <c r="F380" i="39"/>
  <c r="F379" i="39"/>
  <c r="F378" i="39"/>
  <c r="F377" i="39"/>
  <c r="F376" i="39"/>
  <c r="F375" i="39"/>
  <c r="F374" i="39"/>
  <c r="F373" i="39"/>
  <c r="F372" i="39"/>
  <c r="F371" i="39"/>
  <c r="F370" i="39"/>
  <c r="F369" i="39"/>
  <c r="F368" i="39"/>
  <c r="F367" i="39"/>
  <c r="F366" i="39"/>
  <c r="F365" i="39"/>
  <c r="F364" i="39"/>
  <c r="F363" i="39"/>
  <c r="F362" i="39"/>
  <c r="F361" i="39"/>
  <c r="F360" i="39"/>
  <c r="F359" i="39"/>
  <c r="F358" i="39"/>
  <c r="F357" i="39"/>
  <c r="F356" i="39"/>
  <c r="F355" i="39"/>
  <c r="F354" i="39"/>
  <c r="F353" i="39"/>
  <c r="F352" i="39"/>
  <c r="F351" i="39"/>
  <c r="F350" i="39"/>
  <c r="F349" i="39"/>
  <c r="F348" i="39"/>
  <c r="F347" i="39"/>
  <c r="F346" i="39"/>
  <c r="F345" i="39"/>
  <c r="F344" i="39"/>
  <c r="F343" i="39"/>
  <c r="F342" i="39"/>
  <c r="F341" i="39"/>
  <c r="F340" i="39"/>
  <c r="F339" i="39"/>
  <c r="F338" i="39"/>
  <c r="F337" i="39"/>
  <c r="F336" i="39"/>
  <c r="F335" i="39"/>
  <c r="F334" i="39"/>
  <c r="F333" i="39"/>
  <c r="F332" i="39"/>
  <c r="F331" i="39"/>
  <c r="F330" i="39"/>
  <c r="F329" i="39"/>
  <c r="F328" i="39"/>
  <c r="F327" i="39"/>
  <c r="F326" i="39"/>
  <c r="F325" i="39"/>
  <c r="F324" i="39"/>
  <c r="F323" i="39"/>
  <c r="F322" i="39"/>
  <c r="F321" i="39"/>
  <c r="F320" i="39"/>
  <c r="F319" i="39"/>
  <c r="F318" i="39"/>
  <c r="F317" i="39"/>
  <c r="F316" i="39"/>
  <c r="F315" i="39"/>
  <c r="F314" i="39"/>
  <c r="F313" i="39"/>
  <c r="F312" i="39"/>
  <c r="F311" i="39"/>
  <c r="F310" i="39"/>
  <c r="F309" i="39"/>
  <c r="F308" i="39"/>
  <c r="F307" i="39"/>
  <c r="F306" i="39"/>
  <c r="F305" i="39"/>
  <c r="F304" i="39"/>
  <c r="F303" i="39"/>
  <c r="F302" i="39"/>
  <c r="F301" i="39"/>
  <c r="F300" i="39"/>
  <c r="F299" i="39"/>
  <c r="F298" i="39"/>
  <c r="F297" i="39"/>
  <c r="F296" i="39"/>
  <c r="F295" i="39"/>
  <c r="F294" i="39"/>
  <c r="F293" i="39"/>
  <c r="F292" i="39"/>
  <c r="F291" i="39"/>
  <c r="F290" i="39"/>
  <c r="F289" i="39"/>
  <c r="F288" i="39"/>
  <c r="F287" i="39"/>
  <c r="F286" i="39"/>
  <c r="F285" i="39"/>
  <c r="F284" i="39"/>
  <c r="F283" i="39"/>
  <c r="F282" i="39"/>
  <c r="F281" i="39"/>
  <c r="F280" i="39"/>
  <c r="F279" i="39"/>
  <c r="F278" i="39"/>
  <c r="F277" i="39"/>
  <c r="F276" i="39"/>
  <c r="F275" i="39"/>
  <c r="F274" i="39"/>
  <c r="F273" i="39"/>
  <c r="F272" i="39"/>
  <c r="F271" i="39"/>
  <c r="F270" i="39"/>
  <c r="F269" i="39"/>
  <c r="F268" i="39"/>
  <c r="F267" i="39"/>
  <c r="F266" i="39"/>
  <c r="F265" i="39"/>
  <c r="F264" i="39"/>
  <c r="F263" i="39"/>
  <c r="F262" i="39"/>
  <c r="F261" i="39"/>
  <c r="F260" i="39"/>
  <c r="F259" i="39"/>
  <c r="F258" i="39"/>
  <c r="F257" i="39"/>
  <c r="F256" i="39"/>
  <c r="F255" i="39"/>
  <c r="F254" i="39"/>
  <c r="F253" i="39"/>
  <c r="F252" i="39"/>
  <c r="F251" i="39"/>
  <c r="F250" i="39"/>
  <c r="F249" i="39"/>
  <c r="F248" i="39"/>
  <c r="F247" i="39"/>
  <c r="F246" i="39"/>
  <c r="F245" i="39"/>
  <c r="F244" i="39"/>
  <c r="F243" i="39"/>
  <c r="F242" i="39"/>
  <c r="F241" i="39"/>
  <c r="F240" i="39"/>
  <c r="F239" i="39"/>
  <c r="F238" i="39"/>
  <c r="F237" i="39"/>
  <c r="F236" i="39"/>
  <c r="F235" i="39"/>
  <c r="F234" i="39"/>
  <c r="F233" i="39"/>
  <c r="F232" i="39"/>
  <c r="F231" i="39"/>
  <c r="F230" i="39"/>
  <c r="F229" i="39"/>
  <c r="F228" i="39"/>
  <c r="F227" i="39"/>
  <c r="F226" i="39"/>
  <c r="F225" i="39"/>
  <c r="F224" i="39"/>
  <c r="F223" i="39"/>
  <c r="F222" i="39"/>
  <c r="F221" i="39"/>
  <c r="F220" i="39"/>
  <c r="F219" i="39"/>
  <c r="F218" i="39"/>
  <c r="F217" i="39"/>
  <c r="F216" i="39"/>
  <c r="F215" i="39"/>
  <c r="F214" i="39"/>
  <c r="F213" i="39"/>
  <c r="F212" i="39"/>
  <c r="F211" i="39"/>
  <c r="F210" i="39"/>
  <c r="F209" i="39"/>
  <c r="F208" i="39"/>
  <c r="F207" i="39"/>
  <c r="F206" i="39"/>
  <c r="F205" i="39"/>
  <c r="F204" i="39"/>
  <c r="F203" i="39"/>
  <c r="F202" i="39"/>
  <c r="F201" i="39"/>
  <c r="F200" i="39"/>
  <c r="F199" i="39"/>
  <c r="F198" i="39"/>
  <c r="F197" i="39"/>
  <c r="F196" i="39"/>
  <c r="F195" i="39"/>
  <c r="F194" i="39"/>
  <c r="F193" i="39"/>
  <c r="F192" i="39"/>
  <c r="F191" i="39"/>
  <c r="F190" i="39"/>
  <c r="F189" i="39"/>
  <c r="F188" i="39"/>
  <c r="F187" i="39"/>
  <c r="F186" i="39"/>
  <c r="F185" i="39"/>
  <c r="F184" i="39"/>
  <c r="F183" i="39"/>
  <c r="F182" i="39"/>
  <c r="F181" i="39"/>
  <c r="F180" i="39"/>
  <c r="F179" i="39"/>
  <c r="F178" i="39"/>
  <c r="F177" i="39"/>
  <c r="F176" i="39"/>
  <c r="F175" i="39"/>
  <c r="F174" i="39"/>
  <c r="F173" i="39"/>
  <c r="F172" i="39"/>
  <c r="F171" i="39"/>
  <c r="F170" i="39"/>
  <c r="F169" i="39"/>
  <c r="F168" i="39"/>
  <c r="F167" i="39"/>
  <c r="F166" i="39"/>
  <c r="F165" i="39"/>
  <c r="F164" i="39"/>
  <c r="F163" i="39"/>
  <c r="F162" i="39"/>
  <c r="F161" i="39"/>
  <c r="F160" i="39"/>
  <c r="F159" i="39"/>
  <c r="F158" i="39"/>
  <c r="F157" i="39"/>
  <c r="F156" i="39"/>
  <c r="F155" i="39"/>
  <c r="F154" i="39"/>
  <c r="F153" i="39"/>
  <c r="F152" i="39"/>
  <c r="F151" i="39"/>
  <c r="F150" i="39"/>
  <c r="F149" i="39"/>
  <c r="F148" i="39"/>
  <c r="F147" i="39"/>
  <c r="F146" i="39"/>
  <c r="F145" i="39"/>
  <c r="F144" i="39"/>
  <c r="F143" i="39"/>
  <c r="F142" i="39"/>
  <c r="F141" i="39"/>
  <c r="F140" i="39"/>
  <c r="F139" i="39"/>
  <c r="F138" i="39"/>
  <c r="F137" i="39"/>
  <c r="F136" i="39"/>
  <c r="F135" i="39"/>
  <c r="F134" i="39"/>
  <c r="F133" i="39"/>
  <c r="F132" i="39"/>
  <c r="F131" i="39"/>
  <c r="F130" i="39"/>
  <c r="F129" i="39"/>
  <c r="F128" i="39"/>
  <c r="F127" i="39"/>
  <c r="F126" i="39"/>
  <c r="F125" i="39"/>
  <c r="F124" i="39"/>
  <c r="F123" i="39"/>
  <c r="F122" i="39"/>
  <c r="F121" i="39"/>
  <c r="F120" i="39"/>
  <c r="F119" i="39"/>
  <c r="F118" i="39"/>
  <c r="F117" i="39"/>
  <c r="F116" i="39"/>
  <c r="F115" i="39"/>
  <c r="F114" i="39"/>
  <c r="F113" i="39"/>
  <c r="F112" i="39"/>
  <c r="F111" i="39"/>
  <c r="F110" i="39"/>
  <c r="F109" i="39"/>
  <c r="F108" i="39"/>
  <c r="F107" i="39"/>
  <c r="F106" i="39"/>
  <c r="F105" i="39"/>
  <c r="F104" i="39"/>
  <c r="F103" i="39"/>
  <c r="F102" i="39"/>
  <c r="F101" i="39"/>
  <c r="F100" i="39"/>
  <c r="F99" i="39"/>
  <c r="F98" i="39"/>
  <c r="F97" i="39"/>
  <c r="F96" i="39"/>
  <c r="F95" i="39"/>
  <c r="F94" i="39"/>
  <c r="F93" i="39"/>
  <c r="F92" i="39"/>
  <c r="F91" i="39"/>
  <c r="F90" i="39"/>
  <c r="F89" i="39"/>
  <c r="F88" i="39"/>
  <c r="F87" i="39"/>
  <c r="F86" i="39"/>
  <c r="F85" i="39"/>
  <c r="F84" i="39"/>
  <c r="F83" i="39"/>
  <c r="F82" i="39"/>
  <c r="F81" i="39"/>
  <c r="F80" i="39"/>
  <c r="F79" i="39"/>
  <c r="F78" i="39"/>
  <c r="F77" i="39"/>
  <c r="F76" i="39"/>
  <c r="F75" i="39"/>
  <c r="F74" i="39"/>
  <c r="F73" i="39"/>
  <c r="F72" i="39"/>
  <c r="F71" i="39"/>
  <c r="F70" i="39"/>
  <c r="F69" i="39"/>
  <c r="F68" i="39"/>
  <c r="F67" i="39"/>
  <c r="F66" i="39"/>
  <c r="F65" i="39"/>
  <c r="F64" i="39"/>
  <c r="F63" i="39"/>
  <c r="F62" i="39"/>
  <c r="F61" i="39"/>
  <c r="F60" i="39"/>
  <c r="F59" i="39"/>
  <c r="F58" i="39"/>
  <c r="F57" i="39"/>
  <c r="F56" i="39"/>
  <c r="F55" i="39"/>
  <c r="F54" i="39"/>
  <c r="F53" i="39"/>
  <c r="F52" i="39"/>
  <c r="F51" i="39"/>
  <c r="F50" i="39"/>
  <c r="F49" i="39"/>
  <c r="F48" i="39"/>
  <c r="F47" i="39"/>
  <c r="F46" i="39"/>
  <c r="F45" i="39"/>
  <c r="F44" i="39"/>
  <c r="F43" i="39"/>
  <c r="F42" i="39"/>
  <c r="F41" i="39"/>
  <c r="F40" i="39"/>
  <c r="F39" i="39"/>
  <c r="F38" i="39"/>
  <c r="F37" i="39"/>
  <c r="F36" i="39"/>
  <c r="F35" i="39"/>
  <c r="F34" i="39"/>
  <c r="F33" i="39"/>
  <c r="F32" i="39"/>
  <c r="F31" i="39"/>
  <c r="F30" i="39"/>
  <c r="F29" i="39"/>
  <c r="F28" i="39"/>
  <c r="F27" i="39"/>
  <c r="F26" i="39"/>
  <c r="F25" i="39"/>
  <c r="F24" i="39"/>
  <c r="F23" i="39"/>
  <c r="F22" i="39"/>
  <c r="F21" i="39"/>
  <c r="F20" i="39"/>
  <c r="F19" i="39"/>
  <c r="F18" i="39"/>
  <c r="F17" i="39"/>
  <c r="F16" i="39"/>
  <c r="F15" i="39"/>
  <c r="F14" i="39"/>
  <c r="F13" i="39"/>
  <c r="F12" i="39"/>
  <c r="F11" i="39"/>
  <c r="F10" i="39"/>
  <c r="F9" i="39"/>
  <c r="F8" i="39"/>
  <c r="F7" i="39"/>
  <c r="F6" i="39"/>
  <c r="F5" i="39"/>
  <c r="F4" i="39"/>
  <c r="F3" i="39"/>
  <c r="F2" i="39"/>
  <c r="G2" i="39" s="1"/>
  <c r="V43" i="2"/>
  <c r="U43" i="2"/>
  <c r="J43" i="2"/>
  <c r="I43" i="2"/>
  <c r="K43" i="2" s="1"/>
  <c r="H43" i="2"/>
  <c r="G43" i="2"/>
  <c r="F43" i="2"/>
  <c r="V42" i="2"/>
  <c r="U42" i="2"/>
  <c r="J42" i="2"/>
  <c r="I42" i="2"/>
  <c r="G42" i="2"/>
  <c r="F42" i="2"/>
  <c r="H42" i="2" s="1"/>
  <c r="V41" i="2"/>
  <c r="U41" i="2"/>
  <c r="J41" i="2"/>
  <c r="I41" i="2"/>
  <c r="G41" i="2"/>
  <c r="F41" i="2"/>
  <c r="X40" i="2"/>
  <c r="V40" i="2"/>
  <c r="U40" i="2"/>
  <c r="Y40" i="2" s="1" a="1"/>
  <c r="Y40" i="2" s="1"/>
  <c r="K40" i="2"/>
  <c r="J40" i="2"/>
  <c r="I40" i="2"/>
  <c r="G40" i="2"/>
  <c r="F40" i="2"/>
  <c r="H40" i="2" s="1"/>
  <c r="W40" i="2" s="1"/>
  <c r="V39" i="2"/>
  <c r="U39" i="2"/>
  <c r="J39" i="2"/>
  <c r="I39" i="2"/>
  <c r="K39" i="2" s="1"/>
  <c r="X39" i="2" s="1"/>
  <c r="G39" i="2"/>
  <c r="F39" i="2"/>
  <c r="H39" i="2" s="1"/>
  <c r="W39" i="2" s="1"/>
  <c r="W38" i="2"/>
  <c r="Y38" i="2" s="1" a="1"/>
  <c r="Y38" i="2" s="1"/>
  <c r="V38" i="2"/>
  <c r="U38" i="2"/>
  <c r="K38" i="2"/>
  <c r="J38" i="2"/>
  <c r="X38" i="2" s="1"/>
  <c r="I38" i="2"/>
  <c r="H38" i="2"/>
  <c r="G38" i="2"/>
  <c r="F38" i="2"/>
  <c r="V37" i="2"/>
  <c r="U37" i="2"/>
  <c r="J37" i="2"/>
  <c r="I37" i="2"/>
  <c r="K37" i="2" s="1"/>
  <c r="H37" i="2"/>
  <c r="G37" i="2"/>
  <c r="F37" i="2"/>
  <c r="V35" i="2"/>
  <c r="U35" i="2"/>
  <c r="J35" i="2"/>
  <c r="I35" i="2"/>
  <c r="G35" i="2"/>
  <c r="F35" i="2"/>
  <c r="H35" i="2" s="1"/>
  <c r="V34" i="2"/>
  <c r="U34" i="2"/>
  <c r="J34" i="2"/>
  <c r="I34" i="2"/>
  <c r="G34" i="2"/>
  <c r="F34" i="2"/>
  <c r="V33" i="2"/>
  <c r="U33" i="2"/>
  <c r="J33" i="2"/>
  <c r="I33" i="2"/>
  <c r="K33" i="2" s="1"/>
  <c r="G33" i="2"/>
  <c r="F33" i="2"/>
  <c r="H33" i="2" s="1"/>
  <c r="W33" i="2" s="1"/>
  <c r="V32" i="2"/>
  <c r="U32" i="2"/>
  <c r="J32" i="2"/>
  <c r="I32" i="2"/>
  <c r="K32" i="2" s="1"/>
  <c r="X32" i="2" s="1"/>
  <c r="G32" i="2"/>
  <c r="F32" i="2"/>
  <c r="H32" i="2" s="1"/>
  <c r="W32" i="2" s="1"/>
  <c r="V29" i="2"/>
  <c r="U29" i="2"/>
  <c r="K29" i="2"/>
  <c r="J29" i="2"/>
  <c r="X29" i="2" s="1"/>
  <c r="I29" i="2"/>
  <c r="H29" i="2"/>
  <c r="G29" i="2"/>
  <c r="W29" i="2" s="1"/>
  <c r="F29" i="2"/>
  <c r="V28" i="2"/>
  <c r="U28" i="2"/>
  <c r="J28" i="2"/>
  <c r="I28" i="2"/>
  <c r="K28" i="2" s="1"/>
  <c r="G28" i="2"/>
  <c r="F28" i="2"/>
  <c r="H28" i="2" s="1"/>
  <c r="W28" i="2" s="1"/>
  <c r="V27" i="2"/>
  <c r="U27" i="2"/>
  <c r="J27" i="2"/>
  <c r="I27" i="2"/>
  <c r="G27" i="2"/>
  <c r="F27" i="2"/>
  <c r="H27" i="2" s="1"/>
  <c r="V26" i="2"/>
  <c r="U26" i="2"/>
  <c r="J26" i="2"/>
  <c r="I26" i="2"/>
  <c r="G26" i="2"/>
  <c r="F26" i="2"/>
  <c r="V25" i="2"/>
  <c r="U25" i="2"/>
  <c r="J25" i="2"/>
  <c r="I25" i="2"/>
  <c r="K25" i="2" s="1"/>
  <c r="G25" i="2"/>
  <c r="F25" i="2"/>
  <c r="H25" i="2" s="1"/>
  <c r="W25" i="2" s="1"/>
  <c r="V24" i="2"/>
  <c r="U24" i="2"/>
  <c r="J24" i="2"/>
  <c r="I24" i="2"/>
  <c r="K24" i="2" s="1"/>
  <c r="X24" i="2" s="1"/>
  <c r="G24" i="2"/>
  <c r="F24" i="2"/>
  <c r="H24" i="2" s="1"/>
  <c r="W24" i="2" s="1"/>
  <c r="V23" i="2"/>
  <c r="U23" i="2"/>
  <c r="J23" i="2"/>
  <c r="I23" i="2"/>
  <c r="K23" i="2" s="1"/>
  <c r="H23" i="2"/>
  <c r="G23" i="2"/>
  <c r="F23" i="2"/>
  <c r="V22" i="2"/>
  <c r="U22" i="2"/>
  <c r="J22" i="2"/>
  <c r="I22" i="2"/>
  <c r="K22" i="2" s="1"/>
  <c r="G22" i="2"/>
  <c r="F22" i="2"/>
  <c r="H22" i="2" s="1"/>
  <c r="W22" i="2" s="1"/>
  <c r="V21" i="2"/>
  <c r="U21" i="2"/>
  <c r="J21" i="2"/>
  <c r="I21" i="2"/>
  <c r="G21" i="2"/>
  <c r="F21" i="2"/>
  <c r="V19" i="2"/>
  <c r="U19" i="2"/>
  <c r="J19" i="2"/>
  <c r="I19" i="2"/>
  <c r="G19" i="2"/>
  <c r="F19" i="2"/>
  <c r="V18" i="2"/>
  <c r="U18" i="2"/>
  <c r="J18" i="2"/>
  <c r="I18" i="2"/>
  <c r="K18" i="2" s="1"/>
  <c r="X18" i="2" s="1"/>
  <c r="G18" i="2"/>
  <c r="F18" i="2"/>
  <c r="H18" i="2" s="1"/>
  <c r="W18" i="2" s="1"/>
  <c r="V17" i="2"/>
  <c r="U17" i="2"/>
  <c r="J17" i="2"/>
  <c r="I17" i="2"/>
  <c r="K17" i="2" s="1"/>
  <c r="X17" i="2" s="1"/>
  <c r="G17" i="2"/>
  <c r="F17" i="2"/>
  <c r="H17" i="2" s="1"/>
  <c r="V16" i="2"/>
  <c r="U16" i="2"/>
  <c r="J16" i="2"/>
  <c r="I16" i="2"/>
  <c r="K16" i="2" s="1"/>
  <c r="G16" i="2"/>
  <c r="F16" i="2"/>
  <c r="V15" i="2"/>
  <c r="U15" i="2"/>
  <c r="J15" i="2"/>
  <c r="I15" i="2"/>
  <c r="K15" i="2" s="1"/>
  <c r="H15" i="2"/>
  <c r="W15" i="2" s="1"/>
  <c r="G15" i="2"/>
  <c r="F15" i="2"/>
  <c r="V14" i="2"/>
  <c r="U14" i="2"/>
  <c r="J14" i="2"/>
  <c r="I14" i="2"/>
  <c r="G14" i="2"/>
  <c r="F14" i="2"/>
  <c r="H14" i="2" s="1"/>
  <c r="V13" i="2"/>
  <c r="U13" i="2"/>
  <c r="J13" i="2"/>
  <c r="I13" i="2"/>
  <c r="G13" i="2"/>
  <c r="F13" i="2"/>
  <c r="V12" i="2"/>
  <c r="U12" i="2"/>
  <c r="K12" i="2"/>
  <c r="J12" i="2"/>
  <c r="X12" i="2" s="1"/>
  <c r="I12" i="2"/>
  <c r="G12" i="2"/>
  <c r="F12" i="2"/>
  <c r="H12" i="2" s="1"/>
  <c r="V9" i="2"/>
  <c r="U9" i="2"/>
  <c r="J9" i="2"/>
  <c r="I9" i="2"/>
  <c r="K9" i="2" s="1"/>
  <c r="G9" i="2"/>
  <c r="F9" i="2"/>
  <c r="H9" i="2" s="1"/>
  <c r="V8" i="2"/>
  <c r="U8" i="2"/>
  <c r="K8" i="2"/>
  <c r="J8" i="2"/>
  <c r="X8" i="2" s="1"/>
  <c r="I8" i="2"/>
  <c r="H8" i="2"/>
  <c r="G8" i="2"/>
  <c r="W8" i="2" s="1"/>
  <c r="F8" i="2"/>
  <c r="V7" i="2"/>
  <c r="U7" i="2"/>
  <c r="J7" i="2"/>
  <c r="I7" i="2"/>
  <c r="K7" i="2" s="1"/>
  <c r="H7" i="2"/>
  <c r="G7" i="2"/>
  <c r="F7" i="2"/>
  <c r="Q6" i="2"/>
  <c r="P6" i="2"/>
  <c r="O6" i="2"/>
  <c r="V5" i="2"/>
  <c r="U5" i="2"/>
  <c r="Q5" i="2"/>
  <c r="P5" i="2"/>
  <c r="O5" i="2"/>
  <c r="J5" i="2"/>
  <c r="I5" i="2"/>
  <c r="K5" i="2" s="1"/>
  <c r="G5" i="2"/>
  <c r="F5" i="2"/>
  <c r="H5" i="2" s="1"/>
  <c r="W5" i="2" s="1"/>
  <c r="V4" i="2"/>
  <c r="Q4" i="2"/>
  <c r="P4" i="2"/>
  <c r="O4" i="2"/>
  <c r="J4" i="2"/>
  <c r="I4" i="2"/>
  <c r="K4" i="2" s="1"/>
  <c r="G4" i="2"/>
  <c r="F4" i="2"/>
  <c r="H4" i="2" s="1"/>
  <c r="W4" i="2" s="1"/>
  <c r="Q3" i="2"/>
  <c r="P3" i="2"/>
  <c r="O3" i="2"/>
  <c r="B1" i="40"/>
  <c r="G20" i="41"/>
  <c r="F16" i="41"/>
  <c r="A1" i="41"/>
  <c r="N55" i="21"/>
  <c r="M55" i="21"/>
  <c r="H47" i="21"/>
  <c r="H46" i="21"/>
  <c r="H45" i="21"/>
  <c r="H44" i="21"/>
  <c r="H43" i="21"/>
  <c r="H42" i="21"/>
  <c r="H41" i="21"/>
  <c r="H40" i="21"/>
  <c r="H39" i="21"/>
  <c r="H38" i="21"/>
  <c r="H37" i="21"/>
  <c r="H36" i="21"/>
  <c r="H35" i="21"/>
  <c r="H34" i="21"/>
  <c r="H33" i="21"/>
  <c r="H32" i="21"/>
  <c r="H31" i="21"/>
  <c r="H30" i="21"/>
  <c r="H29" i="21"/>
  <c r="H28" i="21"/>
  <c r="H27" i="21"/>
  <c r="H26" i="21"/>
  <c r="H25" i="21"/>
  <c r="H24" i="21"/>
  <c r="H23" i="21"/>
  <c r="H22" i="21"/>
  <c r="H21" i="21"/>
  <c r="H20" i="21"/>
  <c r="H19" i="21"/>
  <c r="H18" i="21"/>
  <c r="H17" i="21"/>
  <c r="H16" i="21"/>
  <c r="H15" i="21"/>
  <c r="H14" i="21"/>
  <c r="H13" i="21"/>
  <c r="H12" i="21"/>
  <c r="H11" i="21"/>
  <c r="H10" i="21"/>
  <c r="H9" i="21"/>
  <c r="H8" i="21"/>
  <c r="H7" i="21"/>
  <c r="H6" i="21"/>
  <c r="L4" i="21"/>
  <c r="F1" i="21"/>
  <c r="A2" i="41" s="1"/>
  <c r="X33" i="2" l="1"/>
  <c r="Y33" i="2" a="1"/>
  <c r="Y33" i="2" s="1"/>
  <c r="Y32" i="2" a="1"/>
  <c r="Y32" i="2" s="1"/>
  <c r="Y29" i="2" a="1"/>
  <c r="Y29" i="2" s="1"/>
  <c r="X25" i="2"/>
  <c r="Y25" i="2" s="1" a="1"/>
  <c r="Y25" i="2" s="1"/>
  <c r="Y24" i="2" a="1"/>
  <c r="Y24" i="2" s="1"/>
  <c r="W23" i="2"/>
  <c r="X23" i="2"/>
  <c r="Y23" i="2" a="1"/>
  <c r="Y23" i="2" s="1"/>
  <c r="Y18" i="2" a="1"/>
  <c r="Y18" i="2" s="1"/>
  <c r="W17" i="2"/>
  <c r="Y17" i="2" a="1"/>
  <c r="Y17" i="2" s="1"/>
  <c r="H16" i="2"/>
  <c r="W16" i="2" s="1"/>
  <c r="Y16" i="2" s="1" a="1"/>
  <c r="Y16" i="2" s="1"/>
  <c r="X16" i="2"/>
  <c r="W37" i="2"/>
  <c r="Y37" i="2" s="1" a="1"/>
  <c r="Y37" i="2" s="1"/>
  <c r="Y39" i="2" a="1"/>
  <c r="Y39" i="2" s="1"/>
  <c r="W43" i="2"/>
  <c r="Y43" i="2" s="1" a="1"/>
  <c r="Y43" i="2" s="1"/>
  <c r="O32" i="21"/>
  <c r="P32" i="21" s="1"/>
  <c r="O8" i="21"/>
  <c r="P8" i="21" s="1"/>
  <c r="Y8" i="2" a="1"/>
  <c r="Y8" i="2" s="1"/>
  <c r="O43" i="21"/>
  <c r="P43" i="21" s="1"/>
  <c r="O31" i="21"/>
  <c r="P31" i="21" s="1"/>
  <c r="O19" i="21"/>
  <c r="P19" i="21" s="1"/>
  <c r="W7" i="2"/>
  <c r="O33" i="21"/>
  <c r="P33" i="21" s="1"/>
  <c r="O17" i="21"/>
  <c r="P17" i="21" s="1"/>
  <c r="X4" i="2"/>
  <c r="Y4" i="2" s="1" a="1"/>
  <c r="Y4" i="2" s="1"/>
  <c r="O45" i="21"/>
  <c r="P45" i="21" s="1"/>
  <c r="O21" i="21"/>
  <c r="P21" i="21" s="1"/>
  <c r="C19" i="41"/>
  <c r="D17" i="41"/>
  <c r="D18" i="41"/>
  <c r="D16" i="41"/>
  <c r="D15" i="41"/>
  <c r="O23" i="21"/>
  <c r="P23" i="21" s="1"/>
  <c r="O35" i="21"/>
  <c r="P35" i="21" s="1"/>
  <c r="D20" i="41"/>
  <c r="D19" i="41"/>
  <c r="R2" i="39"/>
  <c r="O29" i="21"/>
  <c r="P29" i="21" s="1"/>
  <c r="O39" i="21"/>
  <c r="P39" i="21" s="1"/>
  <c r="O27" i="21"/>
  <c r="P27" i="21" s="1"/>
  <c r="O37" i="21"/>
  <c r="P37" i="21" s="1"/>
  <c r="O25" i="21"/>
  <c r="P25" i="21" s="1"/>
  <c r="O13" i="21"/>
  <c r="P13" i="21" s="1"/>
  <c r="O38" i="21"/>
  <c r="P38" i="21" s="1"/>
  <c r="O36" i="21"/>
  <c r="P36" i="21" s="1"/>
  <c r="O24" i="21"/>
  <c r="P24" i="21" s="1"/>
  <c r="O12" i="21"/>
  <c r="P12" i="21" s="1"/>
  <c r="O46" i="21"/>
  <c r="P46" i="21" s="1"/>
  <c r="O44" i="21"/>
  <c r="P44" i="21" s="1"/>
  <c r="O14" i="21"/>
  <c r="P14" i="21" s="1"/>
  <c r="O20" i="21"/>
  <c r="P20" i="21" s="1"/>
  <c r="O22" i="21"/>
  <c r="P22" i="21" s="1"/>
  <c r="D14" i="41"/>
  <c r="D11" i="41"/>
  <c r="D12" i="41"/>
  <c r="D9" i="41"/>
  <c r="D13" i="41"/>
  <c r="D8" i="41"/>
  <c r="D10" i="41"/>
  <c r="D7" i="41"/>
  <c r="D6" i="41"/>
  <c r="D5" i="41"/>
  <c r="C13" i="41"/>
  <c r="O41" i="21"/>
  <c r="P41" i="21" s="1"/>
  <c r="O28" i="21"/>
  <c r="P28" i="21" s="1"/>
  <c r="O16" i="21"/>
  <c r="P16" i="21" s="1"/>
  <c r="O15" i="21"/>
  <c r="P15" i="21" s="1"/>
  <c r="O40" i="21"/>
  <c r="P40" i="21" s="1"/>
  <c r="O34" i="21"/>
  <c r="P34" i="21" s="1"/>
  <c r="O26" i="21"/>
  <c r="P26" i="21" s="1"/>
  <c r="O30" i="21"/>
  <c r="P30" i="21" s="1"/>
  <c r="O42" i="21"/>
  <c r="P42" i="21" s="1"/>
  <c r="O18" i="21"/>
  <c r="P18" i="21" s="1"/>
  <c r="K55" i="21"/>
  <c r="O56" i="21" s="1"/>
  <c r="O9" i="21"/>
  <c r="P9" i="21" s="1"/>
  <c r="O47" i="21"/>
  <c r="P47" i="21" s="1"/>
  <c r="L55" i="21"/>
  <c r="O6" i="21"/>
  <c r="H55" i="21"/>
  <c r="O11" i="21"/>
  <c r="P11" i="21" s="1"/>
  <c r="X9" i="2"/>
  <c r="W26" i="2"/>
  <c r="Y26" i="2" s="1" a="1"/>
  <c r="Y26" i="2" s="1"/>
  <c r="X13" i="2"/>
  <c r="X41" i="2"/>
  <c r="O7" i="21"/>
  <c r="P7" i="21" s="1"/>
  <c r="W12" i="2"/>
  <c r="Y12" i="2" s="1" a="1"/>
  <c r="Y12" i="2" s="1"/>
  <c r="X27" i="2"/>
  <c r="X42" i="2"/>
  <c r="W13" i="2"/>
  <c r="X35" i="2"/>
  <c r="O10" i="21"/>
  <c r="P10" i="21" s="1"/>
  <c r="W9" i="2"/>
  <c r="Y9" i="2" s="1" a="1"/>
  <c r="Y9" i="2" s="1"/>
  <c r="H21" i="2"/>
  <c r="W21" i="2" s="1"/>
  <c r="K35" i="2"/>
  <c r="X5" i="2"/>
  <c r="Y5" i="2" s="1" a="1"/>
  <c r="Y5" i="2" s="1"/>
  <c r="X7" i="2"/>
  <c r="K13" i="2"/>
  <c r="X15" i="2"/>
  <c r="Y15" i="2" s="1" a="1"/>
  <c r="Y15" i="2" s="1"/>
  <c r="K19" i="2"/>
  <c r="X19" i="2" s="1"/>
  <c r="X22" i="2"/>
  <c r="Y22" i="2" s="1" a="1"/>
  <c r="Y22" i="2" s="1"/>
  <c r="K26" i="2"/>
  <c r="X26" i="2" s="1"/>
  <c r="X28" i="2"/>
  <c r="Y28" i="2" s="1" a="1"/>
  <c r="Y28" i="2" s="1"/>
  <c r="K34" i="2"/>
  <c r="X34" i="2" s="1"/>
  <c r="X37" i="2"/>
  <c r="K41" i="2"/>
  <c r="X43" i="2"/>
  <c r="K14" i="2"/>
  <c r="X14" i="2" s="1"/>
  <c r="K21" i="2"/>
  <c r="X21" i="2" s="1"/>
  <c r="K27" i="2"/>
  <c r="K42" i="2"/>
  <c r="W14" i="2"/>
  <c r="W27" i="2"/>
  <c r="Y27" i="2" s="1" a="1"/>
  <c r="Y27" i="2" s="1"/>
  <c r="W35" i="2"/>
  <c r="W42" i="2"/>
  <c r="Y42" i="2" s="1" a="1"/>
  <c r="Y42" i="2" s="1"/>
  <c r="H13" i="2"/>
  <c r="H19" i="2"/>
  <c r="W19" i="2" s="1"/>
  <c r="H26" i="2"/>
  <c r="H34" i="2"/>
  <c r="W34" i="2" s="1"/>
  <c r="H41" i="2"/>
  <c r="W41" i="2" s="1"/>
  <c r="Y41" i="2" s="1" a="1"/>
  <c r="Y41" i="2" s="1"/>
  <c r="F7" i="41"/>
  <c r="F5" i="41"/>
  <c r="G5" i="41"/>
  <c r="E20" i="41"/>
  <c r="N24" i="40"/>
  <c r="E11" i="41"/>
  <c r="G14" i="41"/>
  <c r="C5" i="41"/>
  <c r="G11" i="41"/>
  <c r="E5" i="41"/>
  <c r="O20" i="40"/>
  <c r="C7" i="41"/>
  <c r="C20" i="41"/>
  <c r="G9" i="41"/>
  <c r="F13" i="41"/>
  <c r="C16" i="41"/>
  <c r="J1" i="40"/>
  <c r="K18" i="40"/>
  <c r="C14" i="41"/>
  <c r="E14" i="41"/>
  <c r="G18" i="41"/>
  <c r="L14" i="40"/>
  <c r="C11" i="41"/>
  <c r="F14" i="41"/>
  <c r="G10" i="41"/>
  <c r="E10" i="41"/>
  <c r="F10" i="41"/>
  <c r="N26" i="40"/>
  <c r="K13" i="40"/>
  <c r="K4" i="40"/>
  <c r="N13" i="40"/>
  <c r="C10" i="41"/>
  <c r="L20" i="40"/>
  <c r="M26" i="40"/>
  <c r="M23" i="40"/>
  <c r="M20" i="40"/>
  <c r="M17" i="40"/>
  <c r="M14" i="40"/>
  <c r="M11" i="40"/>
  <c r="M8" i="40"/>
  <c r="M5" i="40"/>
  <c r="M25" i="40"/>
  <c r="M22" i="40"/>
  <c r="M19" i="40"/>
  <c r="M16" i="40"/>
  <c r="M13" i="40"/>
  <c r="M10" i="40"/>
  <c r="M7" i="40"/>
  <c r="M4" i="40"/>
  <c r="M18" i="40"/>
  <c r="M9" i="40"/>
  <c r="M24" i="40"/>
  <c r="M15" i="40"/>
  <c r="M6" i="40"/>
  <c r="M21" i="40"/>
  <c r="N18" i="40"/>
  <c r="N9" i="40"/>
  <c r="N23" i="40"/>
  <c r="N19" i="40"/>
  <c r="N14" i="40"/>
  <c r="N10" i="40"/>
  <c r="N5" i="40"/>
  <c r="N15" i="40"/>
  <c r="N6" i="40"/>
  <c r="N21" i="40"/>
  <c r="O19" i="40"/>
  <c r="O16" i="40"/>
  <c r="O5" i="40"/>
  <c r="O24" i="40"/>
  <c r="K6" i="40"/>
  <c r="N16" i="40"/>
  <c r="C8" i="41"/>
  <c r="C17" i="41"/>
  <c r="L6" i="40"/>
  <c r="N4" i="40"/>
  <c r="N17" i="40"/>
  <c r="N22" i="40"/>
  <c r="G19" i="41"/>
  <c r="E19" i="41"/>
  <c r="F19" i="41"/>
  <c r="G17" i="41"/>
  <c r="F17" i="41"/>
  <c r="E17" i="41"/>
  <c r="E12" i="41"/>
  <c r="C12" i="41"/>
  <c r="M12" i="40"/>
  <c r="G12" i="41"/>
  <c r="N12" i="40"/>
  <c r="N8" i="40"/>
  <c r="G8" i="41"/>
  <c r="F8" i="41"/>
  <c r="E8" i="41"/>
  <c r="F12" i="41"/>
  <c r="N7" i="40"/>
  <c r="O12" i="40"/>
  <c r="K15" i="40"/>
  <c r="N20" i="40"/>
  <c r="N25" i="40"/>
  <c r="E6" i="41"/>
  <c r="C6" i="41"/>
  <c r="E15" i="41"/>
  <c r="C15" i="41"/>
  <c r="F6" i="41"/>
  <c r="G13" i="41"/>
  <c r="E13" i="41"/>
  <c r="F15" i="41"/>
  <c r="G6" i="41"/>
  <c r="G15" i="41"/>
  <c r="E18" i="41"/>
  <c r="C18" i="41"/>
  <c r="E9" i="41"/>
  <c r="C9" i="41"/>
  <c r="G7" i="41"/>
  <c r="E7" i="41"/>
  <c r="F9" i="41"/>
  <c r="F11" i="41"/>
  <c r="G16" i="41"/>
  <c r="E16" i="41"/>
  <c r="F18" i="41"/>
  <c r="F20" i="41"/>
  <c r="Y35" i="2" l="1" a="1"/>
  <c r="Y35" i="2" s="1"/>
  <c r="Y34" i="2" a="1"/>
  <c r="Y34" i="2" s="1"/>
  <c r="Y21" i="2" a="1"/>
  <c r="Y21" i="2" s="1"/>
  <c r="Y19" i="2" a="1"/>
  <c r="Y19" i="2" s="1"/>
  <c r="Y14" i="2" a="1"/>
  <c r="Y14" i="2" s="1"/>
  <c r="Y13" i="2" a="1"/>
  <c r="Y13" i="2" s="1"/>
  <c r="Y7" i="2" a="1"/>
  <c r="Y7" i="2" s="1"/>
  <c r="H12" i="41"/>
  <c r="P6" i="21"/>
  <c r="P55" i="21" s="1"/>
  <c r="H15" i="41"/>
  <c r="H20" i="41"/>
  <c r="H18" i="41"/>
  <c r="H17" i="41"/>
  <c r="H10" i="41"/>
  <c r="H5" i="41"/>
  <c r="H16" i="41"/>
  <c r="H19" i="41"/>
  <c r="H14" i="41"/>
  <c r="H7" i="41"/>
  <c r="H6" i="41"/>
  <c r="H13" i="41"/>
  <c r="H9" i="41"/>
  <c r="H11" i="41"/>
  <c r="H8" i="41"/>
  <c r="D21" i="41"/>
  <c r="O55" i="21"/>
  <c r="J55" i="21"/>
  <c r="L4" i="40"/>
  <c r="L16" i="40"/>
  <c r="K21" i="40"/>
  <c r="N11" i="40"/>
  <c r="N27" i="40" s="1"/>
  <c r="L17" i="40"/>
  <c r="G21" i="41"/>
  <c r="L7" i="40"/>
  <c r="O6" i="40"/>
  <c r="O22" i="40"/>
  <c r="L10" i="40"/>
  <c r="L23" i="40"/>
  <c r="K22" i="40"/>
  <c r="L15" i="40"/>
  <c r="O15" i="40"/>
  <c r="O25" i="40"/>
  <c r="L13" i="40"/>
  <c r="L26" i="40"/>
  <c r="K5" i="40"/>
  <c r="C21" i="41"/>
  <c r="K8" i="40"/>
  <c r="L19" i="40"/>
  <c r="K11" i="40"/>
  <c r="O14" i="40"/>
  <c r="L22" i="40"/>
  <c r="K14" i="40"/>
  <c r="E21" i="41"/>
  <c r="O9" i="40"/>
  <c r="O23" i="40"/>
  <c r="K17" i="40"/>
  <c r="O4" i="40"/>
  <c r="K16" i="40"/>
  <c r="L5" i="40"/>
  <c r="K10" i="40"/>
  <c r="K20" i="40"/>
  <c r="K7" i="40"/>
  <c r="K24" i="40"/>
  <c r="O7" i="40"/>
  <c r="L21" i="40"/>
  <c r="L8" i="40"/>
  <c r="K19" i="40"/>
  <c r="K23" i="40"/>
  <c r="O18" i="40"/>
  <c r="K12" i="40"/>
  <c r="O26" i="40"/>
  <c r="K25" i="40"/>
  <c r="L25" i="40"/>
  <c r="O17" i="40"/>
  <c r="L24" i="40"/>
  <c r="O21" i="40"/>
  <c r="O10" i="40"/>
  <c r="L18" i="40"/>
  <c r="L11" i="40"/>
  <c r="K9" i="40"/>
  <c r="K26" i="40"/>
  <c r="F21" i="41"/>
  <c r="O8" i="40"/>
  <c r="L12" i="40"/>
  <c r="O11" i="40"/>
  <c r="O13" i="40"/>
  <c r="L9" i="40"/>
  <c r="M27" i="40"/>
  <c r="D25" i="40"/>
  <c r="D22" i="40"/>
  <c r="D19" i="40"/>
  <c r="D16" i="40"/>
  <c r="D13" i="40"/>
  <c r="D10" i="40"/>
  <c r="D7" i="40"/>
  <c r="D4" i="40"/>
  <c r="D24" i="40"/>
  <c r="D21" i="40"/>
  <c r="D18" i="40"/>
  <c r="D15" i="40"/>
  <c r="D12" i="40"/>
  <c r="D9" i="40"/>
  <c r="D6" i="40"/>
  <c r="D20" i="40"/>
  <c r="D11" i="40"/>
  <c r="D26" i="40"/>
  <c r="D17" i="40"/>
  <c r="D8" i="40"/>
  <c r="D23" i="40"/>
  <c r="D5" i="40"/>
  <c r="D14" i="40"/>
  <c r="J26" i="40"/>
  <c r="J21" i="40"/>
  <c r="J17" i="40"/>
  <c r="J12" i="40"/>
  <c r="J8" i="40"/>
  <c r="J22" i="40"/>
  <c r="J13" i="40"/>
  <c r="J4" i="40"/>
  <c r="J23" i="40"/>
  <c r="J18" i="40"/>
  <c r="J14" i="40"/>
  <c r="J9" i="40"/>
  <c r="J5" i="40"/>
  <c r="J19" i="40"/>
  <c r="J10" i="40"/>
  <c r="J20" i="40"/>
  <c r="J15" i="40"/>
  <c r="J25" i="40"/>
  <c r="J7" i="40"/>
  <c r="J24" i="40"/>
  <c r="J11" i="40"/>
  <c r="J6" i="40"/>
  <c r="J16" i="40"/>
  <c r="E25" i="40"/>
  <c r="E22" i="40"/>
  <c r="E19" i="40"/>
  <c r="E16" i="40"/>
  <c r="E13" i="40"/>
  <c r="E10" i="40"/>
  <c r="E7" i="40"/>
  <c r="E4" i="40"/>
  <c r="E24" i="40"/>
  <c r="E21" i="40"/>
  <c r="E18" i="40"/>
  <c r="E15" i="40"/>
  <c r="E12" i="40"/>
  <c r="E9" i="40"/>
  <c r="E6" i="40"/>
  <c r="E26" i="40"/>
  <c r="E17" i="40"/>
  <c r="E8" i="40"/>
  <c r="E23" i="40"/>
  <c r="E5" i="40"/>
  <c r="E11" i="40"/>
  <c r="E20" i="40"/>
  <c r="E14" i="40"/>
  <c r="Q25" i="40"/>
  <c r="Q22" i="40"/>
  <c r="Q19" i="40"/>
  <c r="Q16" i="40"/>
  <c r="Q13" i="40"/>
  <c r="Q10" i="40"/>
  <c r="Q7" i="40"/>
  <c r="Q4" i="40"/>
  <c r="Q24" i="40"/>
  <c r="Q21" i="40"/>
  <c r="Q18" i="40"/>
  <c r="Q15" i="40"/>
  <c r="Q12" i="40"/>
  <c r="Q9" i="40"/>
  <c r="Q6" i="40"/>
  <c r="Q23" i="40"/>
  <c r="Q14" i="40"/>
  <c r="Q5" i="40"/>
  <c r="Q20" i="40"/>
  <c r="Q11" i="40"/>
  <c r="Q17" i="40"/>
  <c r="Q8" i="40"/>
  <c r="Q26" i="40"/>
  <c r="G24" i="40"/>
  <c r="G21" i="40"/>
  <c r="G18" i="40"/>
  <c r="G15" i="40"/>
  <c r="G12" i="40"/>
  <c r="G9" i="40"/>
  <c r="G6" i="40"/>
  <c r="G25" i="40"/>
  <c r="G16" i="40"/>
  <c r="G7" i="40"/>
  <c r="G26" i="40"/>
  <c r="G17" i="40"/>
  <c r="G8" i="40"/>
  <c r="G22" i="40"/>
  <c r="G13" i="40"/>
  <c r="G4" i="40"/>
  <c r="G23" i="40"/>
  <c r="G14" i="40"/>
  <c r="G5" i="40"/>
  <c r="G10" i="40"/>
  <c r="G20" i="40"/>
  <c r="G19" i="40"/>
  <c r="G11" i="40"/>
  <c r="F26" i="40"/>
  <c r="F17" i="40"/>
  <c r="F25" i="40"/>
  <c r="F21" i="40"/>
  <c r="F16" i="40"/>
  <c r="F12" i="40"/>
  <c r="F7" i="40"/>
  <c r="F8" i="40"/>
  <c r="F22" i="40"/>
  <c r="F18" i="40"/>
  <c r="F13" i="40"/>
  <c r="F9" i="40"/>
  <c r="F4" i="40"/>
  <c r="F19" i="40"/>
  <c r="F5" i="40"/>
  <c r="F15" i="40"/>
  <c r="F10" i="40"/>
  <c r="F20" i="40"/>
  <c r="F23" i="40"/>
  <c r="F14" i="40"/>
  <c r="F24" i="40"/>
  <c r="F6" i="40"/>
  <c r="F11" i="40"/>
  <c r="P25" i="40"/>
  <c r="P22" i="40"/>
  <c r="P19" i="40"/>
  <c r="P16" i="40"/>
  <c r="P13" i="40"/>
  <c r="P10" i="40"/>
  <c r="P7" i="40"/>
  <c r="P4" i="40"/>
  <c r="P24" i="40"/>
  <c r="P21" i="40"/>
  <c r="P18" i="40"/>
  <c r="P15" i="40"/>
  <c r="P12" i="40"/>
  <c r="P9" i="40"/>
  <c r="P6" i="40"/>
  <c r="P23" i="40"/>
  <c r="P14" i="40"/>
  <c r="P5" i="40"/>
  <c r="P20" i="40"/>
  <c r="P11" i="40"/>
  <c r="P17" i="40"/>
  <c r="P8" i="40"/>
  <c r="P26" i="40"/>
  <c r="H24" i="40"/>
  <c r="H21" i="40"/>
  <c r="H18" i="40"/>
  <c r="H15" i="40"/>
  <c r="H12" i="40"/>
  <c r="H9" i="40"/>
  <c r="H6" i="40"/>
  <c r="H26" i="40"/>
  <c r="H23" i="40"/>
  <c r="H20" i="40"/>
  <c r="H17" i="40"/>
  <c r="H14" i="40"/>
  <c r="H11" i="40"/>
  <c r="H8" i="40"/>
  <c r="H5" i="40"/>
  <c r="H22" i="40"/>
  <c r="H13" i="40"/>
  <c r="H4" i="40"/>
  <c r="H10" i="40"/>
  <c r="H25" i="40"/>
  <c r="H7" i="40"/>
  <c r="H19" i="40"/>
  <c r="H16" i="40"/>
  <c r="C25" i="40"/>
  <c r="C22" i="40"/>
  <c r="C19" i="40"/>
  <c r="C16" i="40"/>
  <c r="C13" i="40"/>
  <c r="C10" i="40"/>
  <c r="C7" i="40"/>
  <c r="C4" i="40"/>
  <c r="C21" i="40"/>
  <c r="C12" i="40"/>
  <c r="C20" i="40"/>
  <c r="C11" i="40"/>
  <c r="C26" i="40"/>
  <c r="C17" i="40"/>
  <c r="C8" i="40"/>
  <c r="C18" i="40"/>
  <c r="C23" i="40"/>
  <c r="C5" i="40"/>
  <c r="C14" i="40"/>
  <c r="C15" i="40"/>
  <c r="C24" i="40"/>
  <c r="C9" i="40"/>
  <c r="C6" i="40"/>
  <c r="I24" i="40"/>
  <c r="I21" i="40"/>
  <c r="I18" i="40"/>
  <c r="I15" i="40"/>
  <c r="I12" i="40"/>
  <c r="I9" i="40"/>
  <c r="I6" i="40"/>
  <c r="I26" i="40"/>
  <c r="I23" i="40"/>
  <c r="I20" i="40"/>
  <c r="I17" i="40"/>
  <c r="I14" i="40"/>
  <c r="I11" i="40"/>
  <c r="I8" i="40"/>
  <c r="I5" i="40"/>
  <c r="I22" i="40"/>
  <c r="I13" i="40"/>
  <c r="I4" i="40"/>
  <c r="I10" i="40"/>
  <c r="I16" i="40"/>
  <c r="I25" i="40"/>
  <c r="I7" i="40"/>
  <c r="I19" i="40"/>
  <c r="B20" i="40"/>
  <c r="B16" i="40"/>
  <c r="B7" i="40"/>
  <c r="B25" i="40"/>
  <c r="B11" i="40"/>
  <c r="B21" i="40"/>
  <c r="B12" i="40"/>
  <c r="B26" i="40"/>
  <c r="B18" i="40"/>
  <c r="B13" i="40"/>
  <c r="B8" i="40"/>
  <c r="B23" i="40"/>
  <c r="B10" i="40"/>
  <c r="B5" i="40"/>
  <c r="B24" i="40"/>
  <c r="B15" i="40"/>
  <c r="B22" i="40"/>
  <c r="B17" i="40"/>
  <c r="B4" i="40"/>
  <c r="B9" i="40"/>
  <c r="B19" i="40"/>
  <c r="B14" i="40"/>
  <c r="B6" i="40"/>
  <c r="H21" i="41" l="1"/>
  <c r="I5" i="41"/>
  <c r="I20" i="41"/>
  <c r="I19" i="41"/>
  <c r="I6" i="41"/>
  <c r="I8" i="41"/>
  <c r="I14" i="41"/>
  <c r="I15" i="41"/>
  <c r="I7" i="41"/>
  <c r="I12" i="41"/>
  <c r="I16" i="41"/>
  <c r="I11" i="41"/>
  <c r="I13" i="41"/>
  <c r="I9" i="41"/>
  <c r="I17" i="41"/>
  <c r="I10" i="41"/>
  <c r="I18" i="41"/>
  <c r="O27" i="40"/>
  <c r="K27" i="40"/>
  <c r="L27" i="40"/>
  <c r="R16" i="40"/>
  <c r="R24" i="40"/>
  <c r="R20" i="40"/>
  <c r="J27" i="40"/>
  <c r="R17" i="40"/>
  <c r="R12" i="40"/>
  <c r="R21" i="40"/>
  <c r="R11" i="40"/>
  <c r="C27" i="40"/>
  <c r="F27" i="40"/>
  <c r="R22" i="40"/>
  <c r="D27" i="40"/>
  <c r="R15" i="40"/>
  <c r="R25" i="40"/>
  <c r="H27" i="40"/>
  <c r="I27" i="40"/>
  <c r="E27" i="40"/>
  <c r="R6" i="40"/>
  <c r="G27" i="40"/>
  <c r="Q27" i="40"/>
  <c r="R10" i="40"/>
  <c r="R8" i="40"/>
  <c r="R13" i="40"/>
  <c r="R7" i="40"/>
  <c r="B27" i="40"/>
  <c r="R5" i="40"/>
  <c r="R14" i="40"/>
  <c r="R19" i="40"/>
  <c r="R18" i="40"/>
  <c r="R23" i="40"/>
  <c r="R9" i="40"/>
  <c r="R26" i="40"/>
  <c r="P27" i="40"/>
  <c r="I21" i="41" l="1"/>
  <c r="R27" i="4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<sst xmlns="http://schemas.openxmlformats.org/spreadsheetml/2006/main" count="3368" uniqueCount="764">
  <si>
    <t>Cremation immediately preceding or following on from service in church</t>
  </si>
  <si>
    <t>Total</t>
  </si>
  <si>
    <t>Name of person officiating</t>
  </si>
  <si>
    <t>Extras Charged</t>
  </si>
  <si>
    <t>Total Charges</t>
  </si>
  <si>
    <t>Retained by PCC</t>
  </si>
  <si>
    <t>Recipient of Service</t>
  </si>
  <si>
    <t>Parish</t>
  </si>
  <si>
    <t>Baptisms</t>
  </si>
  <si>
    <t>Marriages</t>
  </si>
  <si>
    <t>Funerals</t>
  </si>
  <si>
    <t>Searches</t>
  </si>
  <si>
    <t>Paid to Officiant</t>
  </si>
  <si>
    <t>Payable to DBF</t>
  </si>
  <si>
    <t>PCC fee</t>
  </si>
  <si>
    <t>Extras Paid  Onwards</t>
  </si>
  <si>
    <t>Benefice</t>
  </si>
  <si>
    <t>TOTAL</t>
  </si>
  <si>
    <t>accounts@salisbury.anglican.org</t>
  </si>
  <si>
    <t>Accounts Department</t>
  </si>
  <si>
    <t>Salisbury DBF</t>
  </si>
  <si>
    <t>30-97-41</t>
  </si>
  <si>
    <t>00007237</t>
  </si>
  <si>
    <t>Burial of body, or burial or other lawful disposal of cremated remains, in cemetery immediately preceding or following on from service in church</t>
  </si>
  <si>
    <t>Submission</t>
  </si>
  <si>
    <t>Record keeping</t>
  </si>
  <si>
    <t>Abbotsbury</t>
  </si>
  <si>
    <t>Langton Herring</t>
  </si>
  <si>
    <t>Portesham</t>
  </si>
  <si>
    <t>Alderholt</t>
  </si>
  <si>
    <t>Amesbury</t>
  </si>
  <si>
    <t>Askerswell</t>
  </si>
  <si>
    <t>Eggardon and Colmers</t>
  </si>
  <si>
    <t>Loders</t>
  </si>
  <si>
    <t>Symondsbury</t>
  </si>
  <si>
    <t>Atworth with Shaw and Whitley</t>
  </si>
  <si>
    <t>Bulford</t>
  </si>
  <si>
    <t>Avon River Team</t>
  </si>
  <si>
    <t>Durrington</t>
  </si>
  <si>
    <t>Enford</t>
  </si>
  <si>
    <t>Figheldean</t>
  </si>
  <si>
    <t>Fittleton cum Haxton</t>
  </si>
  <si>
    <t>Milston with Brigmerston</t>
  </si>
  <si>
    <t>Netheravon</t>
  </si>
  <si>
    <t>Beaminster Area</t>
  </si>
  <si>
    <t>Beaminster</t>
  </si>
  <si>
    <t>Broadwindsor with Burstock</t>
  </si>
  <si>
    <t>Drimpton</t>
  </si>
  <si>
    <t>Hooke</t>
  </si>
  <si>
    <t>Melplash and Mapperton</t>
  </si>
  <si>
    <t>Mosterton</t>
  </si>
  <si>
    <t>Netherbury</t>
  </si>
  <si>
    <t>Salway Ash</t>
  </si>
  <si>
    <t>Seaborough</t>
  </si>
  <si>
    <t>South Perrott and Chedington</t>
  </si>
  <si>
    <t>Stoke Abbott</t>
  </si>
  <si>
    <t>Toller Porcorum</t>
  </si>
  <si>
    <t>Bemerton</t>
  </si>
  <si>
    <t>Affpuddle with Turnerspuddle</t>
  </si>
  <si>
    <t>Bere Regis</t>
  </si>
  <si>
    <t>Blandford Forum</t>
  </si>
  <si>
    <t>Langton Long</t>
  </si>
  <si>
    <t>Bourne Valley</t>
  </si>
  <si>
    <t>Alderbury</t>
  </si>
  <si>
    <t>Cholderton</t>
  </si>
  <si>
    <t>Newton Tony</t>
  </si>
  <si>
    <t>Winterbourne Earls and Dauntsey</t>
  </si>
  <si>
    <t>Winterbourne Gunner</t>
  </si>
  <si>
    <t>Bradford on Avon Holy Trinity</t>
  </si>
  <si>
    <t>Westwood</t>
  </si>
  <si>
    <t>Wingfield</t>
  </si>
  <si>
    <t>Branksome Park All Saints</t>
  </si>
  <si>
    <t>Branksome St Aldhelm</t>
  </si>
  <si>
    <t>Branksome St Clement</t>
  </si>
  <si>
    <t>Bratton</t>
  </si>
  <si>
    <t>Coulston</t>
  </si>
  <si>
    <t>Edington and Imber</t>
  </si>
  <si>
    <t>Erlestoke</t>
  </si>
  <si>
    <t>Burton Bradstock &amp; Chilcombe</t>
  </si>
  <si>
    <t>Little Bredy</t>
  </si>
  <si>
    <t>Litton Cheney</t>
  </si>
  <si>
    <t>Long Bredy</t>
  </si>
  <si>
    <t>Puncknowle</t>
  </si>
  <si>
    <t>Shipton Gorge</t>
  </si>
  <si>
    <t>Swyre</t>
  </si>
  <si>
    <t>Sturminster Marshall</t>
  </si>
  <si>
    <t>Bridport</t>
  </si>
  <si>
    <t>Broadstone</t>
  </si>
  <si>
    <t>Broughton Gifford</t>
  </si>
  <si>
    <t>Great Chalfield</t>
  </si>
  <si>
    <t>Holt St Katharine</t>
  </si>
  <si>
    <t>Buckland Newton</t>
  </si>
  <si>
    <t>Cerne Abbas</t>
  </si>
  <si>
    <t>Godmanstone</t>
  </si>
  <si>
    <t>Minterne Magna</t>
  </si>
  <si>
    <t>Canalside Benefice</t>
  </si>
  <si>
    <t>Semington</t>
  </si>
  <si>
    <t>Canford Cliffs and Sandbanks</t>
  </si>
  <si>
    <t>Canford Heath</t>
  </si>
  <si>
    <t>Canford Magna</t>
  </si>
  <si>
    <t>All Cannings</t>
  </si>
  <si>
    <t>Cannings and Redhorn</t>
  </si>
  <si>
    <t>Bishop's Cannings and Etchilhampton</t>
  </si>
  <si>
    <t>Chirton and Patney</t>
  </si>
  <si>
    <t>Marden</t>
  </si>
  <si>
    <t>Wilsford</t>
  </si>
  <si>
    <t>Berwick St John</t>
  </si>
  <si>
    <t>Chalke Valley</t>
  </si>
  <si>
    <t>Bishopstone and Stratford Tony</t>
  </si>
  <si>
    <t>Bowerchalke</t>
  </si>
  <si>
    <t>Britford</t>
  </si>
  <si>
    <t>Charlton All Saints</t>
  </si>
  <si>
    <t>Coombe Bissett with Homington</t>
  </si>
  <si>
    <t>Ebbesbourne Wake with Fifield Bavant and Alvediston</t>
  </si>
  <si>
    <t>Odstock with Nunton and Bodenham</t>
  </si>
  <si>
    <t>Bradford Peverell</t>
  </si>
  <si>
    <t>Charminster</t>
  </si>
  <si>
    <t>Frampton</t>
  </si>
  <si>
    <t>Stinsford</t>
  </si>
  <si>
    <t>Stratton</t>
  </si>
  <si>
    <t>Sydling St Nicholas</t>
  </si>
  <si>
    <t>Chettle</t>
  </si>
  <si>
    <t>Farnham</t>
  </si>
  <si>
    <t>Tarrant Gunville</t>
  </si>
  <si>
    <t>Tarrant Hinton</t>
  </si>
  <si>
    <t>Tollard Royal</t>
  </si>
  <si>
    <t>Clarendon</t>
  </si>
  <si>
    <t>Farley with Pitton</t>
  </si>
  <si>
    <t>West Dean with East Grimstead</t>
  </si>
  <si>
    <t>West Grimstead</t>
  </si>
  <si>
    <t>Whiteparish</t>
  </si>
  <si>
    <t>Winterslow</t>
  </si>
  <si>
    <t>Corsley and Chapmanslade</t>
  </si>
  <si>
    <t>Cley Hill Villages</t>
  </si>
  <si>
    <t>The Deverills and Horningsham</t>
  </si>
  <si>
    <t>Colehill</t>
  </si>
  <si>
    <t>St Aldhelm</t>
  </si>
  <si>
    <t>Church Knowle</t>
  </si>
  <si>
    <t>Corfe Castle</t>
  </si>
  <si>
    <t>Kimmeridge</t>
  </si>
  <si>
    <t>Steeple with Tyneham</t>
  </si>
  <si>
    <t>Corfe Mullen</t>
  </si>
  <si>
    <t>Cranborne with Boveridge</t>
  </si>
  <si>
    <t>Edmondsham</t>
  </si>
  <si>
    <t>Wimborne St Giles</t>
  </si>
  <si>
    <t>Creekmoor</t>
  </si>
  <si>
    <t>Devizes St John and St Mary</t>
  </si>
  <si>
    <t>Devizes St Peter</t>
  </si>
  <si>
    <t>Compton Valence</t>
  </si>
  <si>
    <t>Dorchester and the Winterbournes</t>
  </si>
  <si>
    <t>Dorchester and West Stafford</t>
  </si>
  <si>
    <t>The Winterbournes</t>
  </si>
  <si>
    <t>Winterborne Monkton and Winterborne Herringston</t>
  </si>
  <si>
    <t>Ensbury Park</t>
  </si>
  <si>
    <t>Fisherton Anger</t>
  </si>
  <si>
    <t>Forest and Avon</t>
  </si>
  <si>
    <t>Bramshaw</t>
  </si>
  <si>
    <t>Downton</t>
  </si>
  <si>
    <t>Landford</t>
  </si>
  <si>
    <t>Plaitford</t>
  </si>
  <si>
    <t>Gillingham</t>
  </si>
  <si>
    <t>Milton-on-Stour</t>
  </si>
  <si>
    <t>Golden Cap Team</t>
  </si>
  <si>
    <t>Bettiscombe &amp; Pilsdon</t>
  </si>
  <si>
    <t>Catherston Leweston</t>
  </si>
  <si>
    <t>Charmouth</t>
  </si>
  <si>
    <t>Chideock</t>
  </si>
  <si>
    <t>Hawkchurch</t>
  </si>
  <si>
    <t>Lyme Regis</t>
  </si>
  <si>
    <t>Marshwood</t>
  </si>
  <si>
    <t>Monkton Wyld</t>
  </si>
  <si>
    <t>Whitchurch Canonicorum with Stanton St Gabriel and Fishpond</t>
  </si>
  <si>
    <t>Wootton Fitzpaine</t>
  </si>
  <si>
    <t>Ferndown</t>
  </si>
  <si>
    <t>Hampreston and Stapehill</t>
  </si>
  <si>
    <t>Hamworthy</t>
  </si>
  <si>
    <t>Harnham St George and All Saints</t>
  </si>
  <si>
    <t>Hazelbury Bryan and the Hillside Parishes</t>
  </si>
  <si>
    <t>Belchalwell</t>
  </si>
  <si>
    <t>Fifehead Neville</t>
  </si>
  <si>
    <t>Hazelbury Bryan with Stoke Wake</t>
  </si>
  <si>
    <t>Ibberton</t>
  </si>
  <si>
    <t>Mappowder</t>
  </si>
  <si>
    <t>Woolland</t>
  </si>
  <si>
    <t>Heatherlands St John</t>
  </si>
  <si>
    <t>Iwerne Valley</t>
  </si>
  <si>
    <t>Ashmore</t>
  </si>
  <si>
    <t>Fontmell Magna</t>
  </si>
  <si>
    <t>Iwerne Courtney (or Shroton) and Iwerne Steepleton</t>
  </si>
  <si>
    <t>Iwerne Minster</t>
  </si>
  <si>
    <t>Sutton Waldron</t>
  </si>
  <si>
    <t>West Howe St Philip</t>
  </si>
  <si>
    <t>Easterton</t>
  </si>
  <si>
    <t>Great Cheverell</t>
  </si>
  <si>
    <t>Little Cheverell</t>
  </si>
  <si>
    <t>Market Lavington</t>
  </si>
  <si>
    <t>West Lavington</t>
  </si>
  <si>
    <t>Lilliput</t>
  </si>
  <si>
    <t>Longfleet</t>
  </si>
  <si>
    <t>Berwick St James</t>
  </si>
  <si>
    <t>Wylye and Till Valley</t>
  </si>
  <si>
    <t>Lower Wylye and Till Valley</t>
  </si>
  <si>
    <t>Middle Wylye Valley</t>
  </si>
  <si>
    <t>Ludgershall and Faberstown</t>
  </si>
  <si>
    <t>Lyneham with Bradenstoke</t>
  </si>
  <si>
    <t>Lytchett Matravers</t>
  </si>
  <si>
    <t>Lytchetts and Upton</t>
  </si>
  <si>
    <t>Lytchett Minster</t>
  </si>
  <si>
    <t>Bremhill</t>
  </si>
  <si>
    <t>Marden Vale</t>
  </si>
  <si>
    <t>Calne and Blackland</t>
  </si>
  <si>
    <t>Foxham</t>
  </si>
  <si>
    <t>Marlborough</t>
  </si>
  <si>
    <t>Mildenhall</t>
  </si>
  <si>
    <t>Preshute</t>
  </si>
  <si>
    <t>Marnhull</t>
  </si>
  <si>
    <t>Melbury</t>
  </si>
  <si>
    <t>Cattistock</t>
  </si>
  <si>
    <t>Chilfrome</t>
  </si>
  <si>
    <t>Corscombe</t>
  </si>
  <si>
    <t>East Chelborough</t>
  </si>
  <si>
    <t>Evershot</t>
  </si>
  <si>
    <t>Halstock</t>
  </si>
  <si>
    <t>Maiden Newton and Valleys</t>
  </si>
  <si>
    <t>Melbury Bubb</t>
  </si>
  <si>
    <t>Melbury Osmond with Melbury Sampford</t>
  </si>
  <si>
    <t>Rampisham</t>
  </si>
  <si>
    <t>West Chelborough</t>
  </si>
  <si>
    <t>Wraxall</t>
  </si>
  <si>
    <t>Melksham</t>
  </si>
  <si>
    <t>Maiden Bradley</t>
  </si>
  <si>
    <t>Mere</t>
  </si>
  <si>
    <t>West Knoyle</t>
  </si>
  <si>
    <t>Moreton</t>
  </si>
  <si>
    <t>Tincleton</t>
  </si>
  <si>
    <t>Woodsford and Crossways</t>
  </si>
  <si>
    <t>Ansty</t>
  </si>
  <si>
    <t>Barford St Martin and Burcombe</t>
  </si>
  <si>
    <t>Baverstock</t>
  </si>
  <si>
    <t>Chilmark</t>
  </si>
  <si>
    <t>Compton Chamberlayne</t>
  </si>
  <si>
    <t>Dinton</t>
  </si>
  <si>
    <t>Fonthill Bishop with Berwick St Leonard</t>
  </si>
  <si>
    <t>Fonthill Gifford</t>
  </si>
  <si>
    <t>Fovant</t>
  </si>
  <si>
    <t>Hindon with Chicklade and Pertwood</t>
  </si>
  <si>
    <t>Sutton Mandeville</t>
  </si>
  <si>
    <t>Swallowcliffe</t>
  </si>
  <si>
    <t>Teffont Evias with Teffont Magna</t>
  </si>
  <si>
    <t>Tisbury</t>
  </si>
  <si>
    <t>New Borough and Leigh St John (or Wimborne St John)</t>
  </si>
  <si>
    <t>North Bradford on Avon and Villages</t>
  </si>
  <si>
    <t>Monkton Farleigh</t>
  </si>
  <si>
    <t>South Wraxall</t>
  </si>
  <si>
    <t>Winsley</t>
  </si>
  <si>
    <t>Steeple Ashton</t>
  </si>
  <si>
    <t>Oakdale St George</t>
  </si>
  <si>
    <t>Okeford</t>
  </si>
  <si>
    <t>Hammoon</t>
  </si>
  <si>
    <t>Okeford Fitzpaine</t>
  </si>
  <si>
    <t>Calstone Wellington</t>
  </si>
  <si>
    <t>Oldbury</t>
  </si>
  <si>
    <t>Cherhill</t>
  </si>
  <si>
    <t>Compton Bassett</t>
  </si>
  <si>
    <t>Heddington</t>
  </si>
  <si>
    <t>Yatesbury</t>
  </si>
  <si>
    <t>Parkstone St Luke</t>
  </si>
  <si>
    <t>Parkstone St Peter and St Osmund with Branksea St Mary</t>
  </si>
  <si>
    <t>Alton Pancras</t>
  </si>
  <si>
    <t>Cheselbourne</t>
  </si>
  <si>
    <t>Hilton and Ansty</t>
  </si>
  <si>
    <t>Melcombe Horsey</t>
  </si>
  <si>
    <t>Piddlehinton</t>
  </si>
  <si>
    <t>Piddletrenthide</t>
  </si>
  <si>
    <t>Durweston and Bryanston</t>
  </si>
  <si>
    <t>Pimperne</t>
  </si>
  <si>
    <t>Stourpaine</t>
  </si>
  <si>
    <t>Poole St James with St Paul</t>
  </si>
  <si>
    <t>Portland</t>
  </si>
  <si>
    <t>Potterne</t>
  </si>
  <si>
    <t>Worton and Marston</t>
  </si>
  <si>
    <t>Milborne St Andrew with Dewlish</t>
  </si>
  <si>
    <t>Puddletown with Athelhampton &amp; Burleston</t>
  </si>
  <si>
    <t>Tolpuddle</t>
  </si>
  <si>
    <t>Oborne</t>
  </si>
  <si>
    <t>Queen Thorne</t>
  </si>
  <si>
    <t>Poyntington</t>
  </si>
  <si>
    <t>Sandford Orcas</t>
  </si>
  <si>
    <t>Trent</t>
  </si>
  <si>
    <t>Almer and Charborough</t>
  </si>
  <si>
    <t>Red Post</t>
  </si>
  <si>
    <t>Bloxworth</t>
  </si>
  <si>
    <t>Morden</t>
  </si>
  <si>
    <t>Winterborne Kingston</t>
  </si>
  <si>
    <t>Winterborne Zelstone with Tomson and Anderson</t>
  </si>
  <si>
    <t>Ridgeway</t>
  </si>
  <si>
    <t>Chiseldon with Draycot Foliat</t>
  </si>
  <si>
    <t>Ogbourne St Andrew</t>
  </si>
  <si>
    <t>Ogbourne St George</t>
  </si>
  <si>
    <t>Rowde and Bromham</t>
  </si>
  <si>
    <t>Rowde</t>
  </si>
  <si>
    <t>Royal Wootton Bassett</t>
  </si>
  <si>
    <t>Salisbury Plain</t>
  </si>
  <si>
    <t>Salisbury St Francis and St Lawrence Stratford sub Castle</t>
  </si>
  <si>
    <t>Stratford Sub-Castle</t>
  </si>
  <si>
    <t>Salisbury St Mark and Laverstock St Andrew</t>
  </si>
  <si>
    <t>Salisbury St Martin</t>
  </si>
  <si>
    <t>Salisbury St Thomas and St Edmund</t>
  </si>
  <si>
    <t>Savernake</t>
  </si>
  <si>
    <t>Pewsey</t>
  </si>
  <si>
    <t>Burbage</t>
  </si>
  <si>
    <t>Chute with Chute Forest</t>
  </si>
  <si>
    <t>Collingbourne Ducis and Everleigh</t>
  </si>
  <si>
    <t>Collingbourne Kingston</t>
  </si>
  <si>
    <t>Great Bedwyn</t>
  </si>
  <si>
    <t>Ham</t>
  </si>
  <si>
    <t>Little Bedwyn</t>
  </si>
  <si>
    <t>Shalbourne</t>
  </si>
  <si>
    <t>Tidcombe and Fosbury</t>
  </si>
  <si>
    <t>Bulkington</t>
  </si>
  <si>
    <t>Poulshot</t>
  </si>
  <si>
    <t>Seend</t>
  </si>
  <si>
    <t>Compton Abbas</t>
  </si>
  <si>
    <t>Shaftesbury</t>
  </si>
  <si>
    <t>Melbury Abbas</t>
  </si>
  <si>
    <t>Motcombe</t>
  </si>
  <si>
    <t>Shaftesbury St James and Enmore Green</t>
  </si>
  <si>
    <t>Lillington</t>
  </si>
  <si>
    <t>Longburton</t>
  </si>
  <si>
    <t>Sherborne with Castleton</t>
  </si>
  <si>
    <t>Silton</t>
  </si>
  <si>
    <t>Pentridge</t>
  </si>
  <si>
    <t>Sixpenny Handley with Gussage St Andrew</t>
  </si>
  <si>
    <t>Southbroom St James</t>
  </si>
  <si>
    <t>Blandford St Mary</t>
  </si>
  <si>
    <t>Charlton Marshall</t>
  </si>
  <si>
    <t>Spetisbury</t>
  </si>
  <si>
    <t>Spire Hill</t>
  </si>
  <si>
    <t>Purse Caundle</t>
  </si>
  <si>
    <t>Stalbridge</t>
  </si>
  <si>
    <t>Stock Gaylard</t>
  </si>
  <si>
    <t>Stourton Caundle</t>
  </si>
  <si>
    <t>St Bartholomew</t>
  </si>
  <si>
    <t>Donhead St Andrew</t>
  </si>
  <si>
    <t>Donhead St Mary with Charlton</t>
  </si>
  <si>
    <t>East Knoyle</t>
  </si>
  <si>
    <t>Sedgehill</t>
  </si>
  <si>
    <t>Semley</t>
  </si>
  <si>
    <t>Stour Vale</t>
  </si>
  <si>
    <t>Buckhorn Weston</t>
  </si>
  <si>
    <t>East Stour</t>
  </si>
  <si>
    <t>Fifehead Magdalen</t>
  </si>
  <si>
    <t>Kington Magna</t>
  </si>
  <si>
    <t>Stour Provost</t>
  </si>
  <si>
    <t>West Stour</t>
  </si>
  <si>
    <t>Todber</t>
  </si>
  <si>
    <t>Studley St John</t>
  </si>
  <si>
    <t>Hinton St Mary</t>
  </si>
  <si>
    <t>Lydlinch</t>
  </si>
  <si>
    <t>Sturminster Newton</t>
  </si>
  <si>
    <t>Studland</t>
  </si>
  <si>
    <t>Swanage and Studland</t>
  </si>
  <si>
    <t>Swanage</t>
  </si>
  <si>
    <t>Talbot Village</t>
  </si>
  <si>
    <t>Bishopstrow and Boreham</t>
  </si>
  <si>
    <t>Upton Scudamore</t>
  </si>
  <si>
    <t>Three Valleys</t>
  </si>
  <si>
    <t>Batcombe</t>
  </si>
  <si>
    <t>Beer Hackett</t>
  </si>
  <si>
    <t>Bishop's Caundle</t>
  </si>
  <si>
    <t>Bradford Abbas with Clifton Maybank</t>
  </si>
  <si>
    <t>Caundle Marsh</t>
  </si>
  <si>
    <t>Chetnole</t>
  </si>
  <si>
    <t>Folke</t>
  </si>
  <si>
    <t>Glanvilles Wootton</t>
  </si>
  <si>
    <t>Hermitage</t>
  </si>
  <si>
    <t>Holnest</t>
  </si>
  <si>
    <t>Holwell</t>
  </si>
  <si>
    <t>Leigh</t>
  </si>
  <si>
    <t>Pulham</t>
  </si>
  <si>
    <t>Ryme Intrinseca</t>
  </si>
  <si>
    <t>Thornford</t>
  </si>
  <si>
    <t>Yetminster and Hilfield</t>
  </si>
  <si>
    <t>Tidworth</t>
  </si>
  <si>
    <t>Keevil</t>
  </si>
  <si>
    <t>Trowbridge St James and Keevil</t>
  </si>
  <si>
    <t>Trowbridge St James</t>
  </si>
  <si>
    <t>Trowbridge St Thomas and West Ashton</t>
  </si>
  <si>
    <t>West Ashton</t>
  </si>
  <si>
    <t>Upper Kennet</t>
  </si>
  <si>
    <t>Upper Stour</t>
  </si>
  <si>
    <t>Upper Wylye Valley Team</t>
  </si>
  <si>
    <t>Boyton</t>
  </si>
  <si>
    <t>Codford St Mary</t>
  </si>
  <si>
    <t>Codford St Peter</t>
  </si>
  <si>
    <t>Heytesbury with Tytherington and Knook</t>
  </si>
  <si>
    <t>Norton Bavant</t>
  </si>
  <si>
    <t>Sherrington</t>
  </si>
  <si>
    <t>Sutton Veny</t>
  </si>
  <si>
    <t>Upton Lovell</t>
  </si>
  <si>
    <t>Alton Barnes with Alton Priors</t>
  </si>
  <si>
    <t>Vale of Pewsey</t>
  </si>
  <si>
    <t>Beechingstoke</t>
  </si>
  <si>
    <t>Charlton</t>
  </si>
  <si>
    <t>Easton Royal</t>
  </si>
  <si>
    <t>Huish with Oare</t>
  </si>
  <si>
    <t>Manningford Bruce and Abbots (Abbas)</t>
  </si>
  <si>
    <t>Milton Lilbourne</t>
  </si>
  <si>
    <t>North Newnton</t>
  </si>
  <si>
    <t>Rushall</t>
  </si>
  <si>
    <t>Stanton St Bernard</t>
  </si>
  <si>
    <t>Upavon</t>
  </si>
  <si>
    <t>Wilcot</t>
  </si>
  <si>
    <t>Woodborough with Manningford Bohune</t>
  </si>
  <si>
    <t>Wootton Rivers</t>
  </si>
  <si>
    <t>Verwood</t>
  </si>
  <si>
    <t>Wareham</t>
  </si>
  <si>
    <t>Warminster Christ Church</t>
  </si>
  <si>
    <t>Watercombe</t>
  </si>
  <si>
    <t>Broadmayne</t>
  </si>
  <si>
    <t>Owermoigne</t>
  </si>
  <si>
    <t>Warmwell</t>
  </si>
  <si>
    <t>West Knighton</t>
  </si>
  <si>
    <t>West Moors</t>
  </si>
  <si>
    <t>West Parley</t>
  </si>
  <si>
    <t>Western Downland</t>
  </si>
  <si>
    <t>Damerham</t>
  </si>
  <si>
    <t>Martin</t>
  </si>
  <si>
    <t>Rockbourne</t>
  </si>
  <si>
    <t>Whitsbury</t>
  </si>
  <si>
    <t>Weymouth Holy Trinity</t>
  </si>
  <si>
    <t>Bincombe with Broadwey</t>
  </si>
  <si>
    <t>Weymouth Ridgeway</t>
  </si>
  <si>
    <t>Buckland Ripers</t>
  </si>
  <si>
    <t>Littlemoor</t>
  </si>
  <si>
    <t>Osmington with Poxwell</t>
  </si>
  <si>
    <t>Preston with Sutton Poyntz</t>
  </si>
  <si>
    <t>Upwey</t>
  </si>
  <si>
    <t>Dilton Marsh</t>
  </si>
  <si>
    <t>White Horse</t>
  </si>
  <si>
    <t>Westbury</t>
  </si>
  <si>
    <t>Whitton</t>
  </si>
  <si>
    <t>Wilton with Netherhampton and Fugglestone</t>
  </si>
  <si>
    <t>Wimborne Minster</t>
  </si>
  <si>
    <t>Winterborne Valley and Milton Abbas</t>
  </si>
  <si>
    <t>Milton Abbas</t>
  </si>
  <si>
    <t>Turnworth</t>
  </si>
  <si>
    <t>Winterborne Clenston</t>
  </si>
  <si>
    <t>Winterborne Houghton</t>
  </si>
  <si>
    <t>Winterborne Stickland</t>
  </si>
  <si>
    <t>Winterborne Whitechurch</t>
  </si>
  <si>
    <t>Woodford Valley with Archers Gate</t>
  </si>
  <si>
    <t>Broad Town</t>
  </si>
  <si>
    <t>Clyffe Pypard</t>
  </si>
  <si>
    <t>Hilmarton</t>
  </si>
  <si>
    <t>Tockenham</t>
  </si>
  <si>
    <t>Wool and East Stoke</t>
  </si>
  <si>
    <t>Wyke Regis All Saints with Saint Edmund</t>
  </si>
  <si>
    <t>Named Range</t>
  </si>
  <si>
    <t>TOTAL DUE TO DBF:</t>
  </si>
  <si>
    <t>Ludgershall and Tidworth</t>
  </si>
  <si>
    <t>Cremation immediately preceding or following on from funeral service in premises belonging to funeral director</t>
  </si>
  <si>
    <t>Burial of body, or burial or other lawful disposal of cremated remains, in cemetery (committal only)</t>
  </si>
  <si>
    <t>Gillingham Milton on Stour and Silton</t>
  </si>
  <si>
    <t>West Purbeck</t>
  </si>
  <si>
    <t>Miscellaneous</t>
  </si>
  <si>
    <t>Wimborne Villages</t>
  </si>
  <si>
    <t>Inspection of instrument of apportionment or agreement for exchange of land for tithes deposited under the Tithe Act 1836</t>
  </si>
  <si>
    <t>Funeral service (including burial of body) at graveside in churchyard</t>
  </si>
  <si>
    <t>Funeral service (including burial or other lawful disposal of cremated remains) at graveside in churchyard</t>
  </si>
  <si>
    <t>Funeral service at crematorium, or funeral service (including burial of body or burial or other lawful disposal of cremated remains) in cemetery</t>
  </si>
  <si>
    <t>Funeral service in premises belonging to funeral director, whether taking place before or after burial or cremation</t>
  </si>
  <si>
    <t>Burial of body in churchyard, not following service at graveside (committal only)</t>
  </si>
  <si>
    <t>Burial of cremated remains in churchyard or other lawful disposal of cremated remains (committal only)</t>
  </si>
  <si>
    <t>for each subsequent hour or part of an hour</t>
  </si>
  <si>
    <t>Powerstock with West Milton Witherstone &amp; North Poorton</t>
  </si>
  <si>
    <t>Bradford on Avon Holy Trinity Westwood and Wingfield</t>
  </si>
  <si>
    <t>Bratton Edington &amp; Imber Erlestoke and Coulston</t>
  </si>
  <si>
    <t>Broughton Gifford Great Chalfield and Holt St Katharine</t>
  </si>
  <si>
    <t>Buckland Newton Cerne Abbas Godmanstone &amp; Minterne Magna</t>
  </si>
  <si>
    <t>Charminster Stinsford and the Chalk Stream villages</t>
  </si>
  <si>
    <t>Saint Nicholas Porton and District</t>
  </si>
  <si>
    <t>St Aldhelm Branksome</t>
  </si>
  <si>
    <t>St Clement Branksome</t>
  </si>
  <si>
    <t>All Saints Branksome Park</t>
  </si>
  <si>
    <t>Lavingtons Cheverells and Easterton</t>
  </si>
  <si>
    <t>St John the Baptist Broadstone</t>
  </si>
  <si>
    <t>Moreton Woodsford and Crossways with Tincleton</t>
  </si>
  <si>
    <t>North Bradley Southwick Heywood and Steeple Ashton</t>
  </si>
  <si>
    <t>Urchfont with Stert</t>
  </si>
  <si>
    <t>Piddle Valley Hilton and Ansty Cheselbourne and Melcombe Horsey</t>
  </si>
  <si>
    <t>Puddletown Tolpuddle and Milborne with Dewlish</t>
  </si>
  <si>
    <t>Broad Chalke</t>
  </si>
  <si>
    <t>River Were</t>
  </si>
  <si>
    <t>Sherborne with Castleton Lillington and Longburton</t>
  </si>
  <si>
    <t>Sturminster Newton Hinton St Mary and Lydlinch</t>
  </si>
  <si>
    <t>The Ascension Woodlands</t>
  </si>
  <si>
    <t>St John with St Mary Devizes</t>
  </si>
  <si>
    <t>St Peter Devizes</t>
  </si>
  <si>
    <t>St George and All Saints Harnham</t>
  </si>
  <si>
    <t>Wimborne Minster and Wimborne Villages</t>
  </si>
  <si>
    <t>St Mary Redlynch</t>
  </si>
  <si>
    <t>St Birinus Morgans Vale</t>
  </si>
  <si>
    <t>St John the Evangelist Heatherlands</t>
  </si>
  <si>
    <t>Hilperton and Staverton</t>
  </si>
  <si>
    <t>St Andrew Kinson</t>
  </si>
  <si>
    <t>The Holy Angels Lilliput</t>
  </si>
  <si>
    <t>St Mary Longfleet</t>
  </si>
  <si>
    <t>St Mary the Virgin with St Peter and St Paul Marlborough</t>
  </si>
  <si>
    <t>St John the Evanglist Newborough and Leigh</t>
  </si>
  <si>
    <t>Christ Church Bradford on Avon</t>
  </si>
  <si>
    <t>North Bradley Southwick and Heywood</t>
  </si>
  <si>
    <t>Shillingstone</t>
  </si>
  <si>
    <t>Child Okeford with Manston</t>
  </si>
  <si>
    <t>St Luke Parkstone</t>
  </si>
  <si>
    <t>St James with St Paul Poole</t>
  </si>
  <si>
    <t>St Denys Warminster</t>
  </si>
  <si>
    <t>Bromham Chittoe and Sandy Lane</t>
  </si>
  <si>
    <t>St Francis Salisbury</t>
  </si>
  <si>
    <t>St Nicholas East Grafton</t>
  </si>
  <si>
    <t>St Katharine Savernake Forest</t>
  </si>
  <si>
    <t>St Peter Shaftesbury</t>
  </si>
  <si>
    <t>St James Southbroom</t>
  </si>
  <si>
    <t>St John Studley</t>
  </si>
  <si>
    <t>St Mark Talbot Village</t>
  </si>
  <si>
    <t>St Thomas Trowbridge</t>
  </si>
  <si>
    <t>Christ Church Warminster</t>
  </si>
  <si>
    <t>St Mary the Virgin West Moors</t>
  </si>
  <si>
    <t>The Lulworths Winfrith Newburgh and Chaldon</t>
  </si>
  <si>
    <t>St Paul Weymouth</t>
  </si>
  <si>
    <t xml:space="preserve">DBF fee </t>
  </si>
  <si>
    <t>Date of service or event</t>
  </si>
  <si>
    <t>Miscellaneous (e.g. Surrogate,  County Council Registration, Corrections) All values need to be manually entered.</t>
  </si>
  <si>
    <t>Code</t>
  </si>
  <si>
    <t>DBF Fee</t>
  </si>
  <si>
    <t>PCC Fee</t>
  </si>
  <si>
    <t>Total Fee</t>
  </si>
  <si>
    <t>£</t>
  </si>
  <si>
    <t>BP1</t>
  </si>
  <si>
    <t>BP2</t>
  </si>
  <si>
    <t>Short certificate of baptism given under section 2, Baptismal Registers Measure 1961</t>
  </si>
  <si>
    <t>MA1</t>
  </si>
  <si>
    <t>Publication of banns of marriage</t>
  </si>
  <si>
    <t>MA2</t>
  </si>
  <si>
    <t>Certificate of banns issued at time of publication</t>
  </si>
  <si>
    <t>MA3</t>
  </si>
  <si>
    <t>FN1</t>
  </si>
  <si>
    <t>FN2</t>
  </si>
  <si>
    <t>Burial of body in churchyard immediately preceding or following on from service in church</t>
  </si>
  <si>
    <t>FN3</t>
  </si>
  <si>
    <t>Burial or other lawful disposal of cremated remains in churchyard immediately preceding or following on from service in church</t>
  </si>
  <si>
    <t>FN4</t>
  </si>
  <si>
    <t>FN5</t>
  </si>
  <si>
    <t>FN6</t>
  </si>
  <si>
    <t>FN7</t>
  </si>
  <si>
    <t>FN8</t>
  </si>
  <si>
    <t>FN9</t>
  </si>
  <si>
    <t>FN10</t>
  </si>
  <si>
    <t>FN11</t>
  </si>
  <si>
    <t>FN12</t>
  </si>
  <si>
    <t>FN13</t>
  </si>
  <si>
    <t>FN14</t>
  </si>
  <si>
    <t>FN15</t>
  </si>
  <si>
    <t>FN16</t>
  </si>
  <si>
    <t>FN17</t>
  </si>
  <si>
    <t>MN1</t>
  </si>
  <si>
    <t>Small cross of wood</t>
  </si>
  <si>
    <t>MN2</t>
  </si>
  <si>
    <t>MN3</t>
  </si>
  <si>
    <t>Any other monument</t>
  </si>
  <si>
    <t>MN4</t>
  </si>
  <si>
    <t>Additional inscription on existing monument</t>
  </si>
  <si>
    <t>SE1</t>
  </si>
  <si>
    <t>SE2</t>
  </si>
  <si>
    <t>SE3</t>
  </si>
  <si>
    <t>SE4</t>
  </si>
  <si>
    <t>SE5</t>
  </si>
  <si>
    <t>Each additional copy of an entry in a register of baptism or burials</t>
  </si>
  <si>
    <t>SE6</t>
  </si>
  <si>
    <t>SE7</t>
  </si>
  <si>
    <t>Furnishing copies of above (for every 72 words)</t>
  </si>
  <si>
    <t>Email address:</t>
  </si>
  <si>
    <t>Contact Name:</t>
  </si>
  <si>
    <t>Period Covered:</t>
  </si>
  <si>
    <t>Payment Details: Bank Transfer Salisbury DBF     Sort code: 30-97-41     Account code : 00007237      
Cheque :Payable to: Salisbury DBF</t>
  </si>
  <si>
    <t>Christ Church Derry Hill</t>
  </si>
  <si>
    <t>31st Mar</t>
  </si>
  <si>
    <t>30th Jun</t>
  </si>
  <si>
    <t>30th Sep</t>
  </si>
  <si>
    <t>31st Dec</t>
  </si>
  <si>
    <t>Quarter Ended</t>
  </si>
  <si>
    <t>Benefice:</t>
  </si>
  <si>
    <t>Officiant Fee</t>
  </si>
  <si>
    <t>Knowlton Circle</t>
  </si>
  <si>
    <t>Lyneham and Woodhill</t>
  </si>
  <si>
    <t>Wellsprings</t>
  </si>
  <si>
    <t>Kingston Lacy and Shapwick</t>
  </si>
  <si>
    <t>Start Date</t>
  </si>
  <si>
    <t>End Date</t>
  </si>
  <si>
    <t>Quarter</t>
  </si>
  <si>
    <t>Service Codes</t>
  </si>
  <si>
    <t xml:space="preserve">Category of service </t>
  </si>
  <si>
    <t xml:space="preserve">Type of Service  </t>
  </si>
  <si>
    <t>MISC</t>
  </si>
  <si>
    <t>Services with Incumbent</t>
  </si>
  <si>
    <t>Services with retired Minister</t>
  </si>
  <si>
    <t>Services</t>
  </si>
  <si>
    <t>National Reference</t>
  </si>
  <si>
    <t>Archdeaconry</t>
  </si>
  <si>
    <t>Deanery</t>
  </si>
  <si>
    <t>Sherborne</t>
  </si>
  <si>
    <t>Weymouth and Portland</t>
  </si>
  <si>
    <t>Dorset</t>
  </si>
  <si>
    <t>Purbeck</t>
  </si>
  <si>
    <t>Sarum</t>
  </si>
  <si>
    <t>Wimborne</t>
  </si>
  <si>
    <t>Wilts</t>
  </si>
  <si>
    <t>Devizes</t>
  </si>
  <si>
    <t>Poole and North Bournemouth</t>
  </si>
  <si>
    <t>Milton and Blandford</t>
  </si>
  <si>
    <t>Dorchester</t>
  </si>
  <si>
    <t>Stonehenge</t>
  </si>
  <si>
    <t>Chalke</t>
  </si>
  <si>
    <t>Lyme Bay</t>
  </si>
  <si>
    <t>Bradford</t>
  </si>
  <si>
    <t>Blackmore Vale</t>
  </si>
  <si>
    <t>Salisbury</t>
  </si>
  <si>
    <t>Heytesbury</t>
  </si>
  <si>
    <t>Calne</t>
  </si>
  <si>
    <t>Categories</t>
  </si>
  <si>
    <t>SherborneD</t>
  </si>
  <si>
    <t>MNB</t>
  </si>
  <si>
    <t>PNB</t>
  </si>
  <si>
    <t>PUR</t>
  </si>
  <si>
    <t>WIM</t>
  </si>
  <si>
    <t>ALD</t>
  </si>
  <si>
    <t>CHA</t>
  </si>
  <si>
    <t>HEY</t>
  </si>
  <si>
    <t>SAL</t>
  </si>
  <si>
    <t>STO</t>
  </si>
  <si>
    <t>BLA</t>
  </si>
  <si>
    <t>DOR</t>
  </si>
  <si>
    <t>LYM</t>
  </si>
  <si>
    <t>SHE</t>
  </si>
  <si>
    <t>WEY</t>
  </si>
  <si>
    <t>BRA</t>
  </si>
  <si>
    <t>CAL</t>
  </si>
  <si>
    <t>DEV</t>
  </si>
  <si>
    <t>MAR</t>
  </si>
  <si>
    <t>PEW</t>
  </si>
  <si>
    <t>Deanery Named Range</t>
  </si>
  <si>
    <t>Please send remittance with payment</t>
  </si>
  <si>
    <t>Codes</t>
  </si>
  <si>
    <t>Reference:</t>
  </si>
  <si>
    <t>Cheque :Payable to: Salisbury DBF</t>
  </si>
  <si>
    <t>Please send to:</t>
  </si>
  <si>
    <t>Ref:</t>
  </si>
  <si>
    <t>When quarter is complete please send in a copy of this file to:</t>
  </si>
  <si>
    <t>Deanery:</t>
  </si>
  <si>
    <t>Archdeaconry:</t>
  </si>
  <si>
    <t>For all notes please refer to the Church Of England website</t>
  </si>
  <si>
    <t>Input from dropdown list</t>
  </si>
  <si>
    <t>Automatically generated</t>
  </si>
  <si>
    <t>Please type in your name</t>
  </si>
  <si>
    <t>Please type in your email.</t>
  </si>
  <si>
    <t>Name of person(s) who the service is for.</t>
  </si>
  <si>
    <t>Enter name of church holding the service, this is optional and not a requirement.</t>
  </si>
  <si>
    <t>Enter the name of the person taking the service.</t>
  </si>
  <si>
    <t>This is automatically worked out from your service selection.</t>
  </si>
  <si>
    <t>Please enter any extra payments that you have made to provide the service such as hire of extra equipment</t>
  </si>
  <si>
    <t>This is automatically calculated</t>
  </si>
  <si>
    <t>This is automatically calculated.</t>
  </si>
  <si>
    <t>If you have more services than will fit on one sheet then please submit as many forms as required to match the number of services, payments can be made as one value for the total amount but please send remittances.</t>
  </si>
  <si>
    <t>Sort Code:</t>
  </si>
  <si>
    <t>Account Number:</t>
  </si>
  <si>
    <t>Bank Account Name:</t>
  </si>
  <si>
    <t>Cheques Payable to:</t>
  </si>
  <si>
    <t>Instructions:</t>
  </si>
  <si>
    <t>Section Name:</t>
  </si>
  <si>
    <t>This form provides a record of the fees received for both the PCC and the Diocesan Board of Finance (DBF) You should save a copy of this form for each quarter in order to help with the submissions to the Church Commissioners and the DBF.</t>
  </si>
  <si>
    <t>Please enter any extra charges for the service, e.g. organist or ringing of bells etc</t>
  </si>
  <si>
    <t>Date of service or event:</t>
  </si>
  <si>
    <t xml:space="preserve">Select PCC:
</t>
  </si>
  <si>
    <t xml:space="preserve">Select PCC
</t>
  </si>
  <si>
    <t>Quarterly Parochial Fee Return</t>
  </si>
  <si>
    <t>Tab Name:</t>
  </si>
  <si>
    <t>Fee Form</t>
  </si>
  <si>
    <t>Parochial Fees Summary</t>
  </si>
  <si>
    <t>Parish No.</t>
  </si>
  <si>
    <t>DOS_Remittance</t>
  </si>
  <si>
    <t>This will automatically calculate the fees per parishes , no input is needed, please send a copy of this with any payments to the Diocese.</t>
  </si>
  <si>
    <t>PCC_Summary</t>
  </si>
  <si>
    <t>Benefice Total</t>
  </si>
  <si>
    <t>This will automatically summarise all fees per PCC and total per benefice.</t>
  </si>
  <si>
    <t>Radipole &amp; Melcombe Regis with Chickerell</t>
  </si>
  <si>
    <t>Weymouth St Paul with Fleet</t>
  </si>
  <si>
    <t>Fleet</t>
  </si>
  <si>
    <t>CoE Service Cost</t>
  </si>
  <si>
    <t>Diocese Website:</t>
  </si>
  <si>
    <t>Bride Valley and Chesil</t>
  </si>
  <si>
    <t>Hampreston and Ferndown</t>
  </si>
  <si>
    <t>Mere with West Knoyle</t>
  </si>
  <si>
    <t>Upper Stour with Maiden Bradley</t>
  </si>
  <si>
    <t>St Aldhelm Purbeck</t>
  </si>
  <si>
    <t>Frome St Quintin</t>
  </si>
  <si>
    <t>Salisbury Diocesan Board of Finance (SDBF)</t>
  </si>
  <si>
    <t>Emmaus House</t>
  </si>
  <si>
    <t>The Avenue</t>
  </si>
  <si>
    <t>Wilton</t>
  </si>
  <si>
    <t>SP2 0FG</t>
  </si>
  <si>
    <t>Please provide a reference on all payments so we can easily identify your payments.</t>
  </si>
  <si>
    <t>Payment Details: Bank Transfer: Salisbury DBF     Sort code: 30-97-41     Account code : 00007237</t>
  </si>
  <si>
    <t>Certificate issued at time of baptism (See Note from Church of England)</t>
  </si>
  <si>
    <t>Marriage Service (See Note from Church of England)</t>
  </si>
  <si>
    <t>Funeral service in church, whether taking place before or after burial or cremation (See Note from Church of England)</t>
  </si>
  <si>
    <t>Burial of body in churchyard on separate occasion (See Note from Church of England)</t>
  </si>
  <si>
    <t>Burial of cremated remains in churchyard or other lawful disposal of cremated remains on separate occasion(See Note from Church of England)</t>
  </si>
  <si>
    <t>Burial of body, or burial or other lawful disposal of cremated remains, in cemetery on separate occasion (See Note from Church of England)</t>
  </si>
  <si>
    <t>Certificate issued at time of burial (See Note from Church of England)</t>
  </si>
  <si>
    <t>Searching registers of marriages for period before 1 July 1837 (for up to one hour) (See Note from Church of England)</t>
  </si>
  <si>
    <t>Searching registers of baptism or burials (including the provision of one copy of any entry therein) for up to one hour (See Note from Church of England)</t>
  </si>
  <si>
    <t>Small vase not exceeding 305mm x 203mm x 203mm or tablet, plaque or other marker commemorating a person whose remains have been cremated</t>
  </si>
  <si>
    <t>Monuments</t>
  </si>
  <si>
    <t>Two Rivers</t>
  </si>
  <si>
    <t>Total Check</t>
  </si>
  <si>
    <t>Tarrant Rushton with Tarrant Rawston and Tarrant Keynston with Tarrant Crawford</t>
  </si>
  <si>
    <t>Kinson</t>
  </si>
  <si>
    <t>West Howe</t>
  </si>
  <si>
    <t>The Gussages</t>
  </si>
  <si>
    <t>The Orchards and Margaret Marsh</t>
  </si>
  <si>
    <t>Over Compton with Nether Compton</t>
  </si>
  <si>
    <r>
      <t xml:space="preserve">Church </t>
    </r>
    <r>
      <rPr>
        <b/>
        <sz val="12"/>
        <color theme="0" tint="-0.249977111117893"/>
        <rFont val="Aptos Narrow"/>
        <family val="2"/>
      </rPr>
      <t>(optional)</t>
    </r>
  </si>
  <si>
    <r>
      <t xml:space="preserve">Please select from the dropdown the correct fee code as defined on the </t>
    </r>
    <r>
      <rPr>
        <b/>
        <sz val="12"/>
        <rFont val="Aptos Narrow"/>
        <family val="2"/>
      </rPr>
      <t>Fees Table tab</t>
    </r>
  </si>
  <si>
    <r>
      <rPr>
        <b/>
        <u/>
        <sz val="12"/>
        <rFont val="Aptos Narrow"/>
        <family val="2"/>
      </rPr>
      <t>Within 60 days of the end of the calendar quarter</t>
    </r>
    <r>
      <rPr>
        <sz val="12"/>
        <rFont val="Aptos Narrow"/>
        <family val="2"/>
      </rPr>
      <t>, 
send completed form and remittance to the Accounts department :</t>
    </r>
  </si>
  <si>
    <r>
      <t xml:space="preserve">Church
</t>
    </r>
    <r>
      <rPr>
        <b/>
        <sz val="11"/>
        <color theme="0" tint="-0.249977111117893"/>
        <rFont val="Aptos Narrow"/>
        <family val="2"/>
      </rPr>
      <t>(optional)</t>
    </r>
  </si>
  <si>
    <r>
      <t>Parochial Fees Remittance-</t>
    </r>
    <r>
      <rPr>
        <sz val="12"/>
        <rFont val="Aptos Narrow"/>
        <family val="2"/>
      </rPr>
      <t>Please send a copy with any fees payments</t>
    </r>
  </si>
  <si>
    <r>
      <rPr>
        <b/>
        <sz val="11"/>
        <color rgb="FF000000"/>
        <rFont val="Wingdings"/>
        <charset val="2"/>
      </rPr>
      <t>n</t>
    </r>
    <r>
      <rPr>
        <b/>
        <sz val="11"/>
        <color rgb="FF000000"/>
        <rFont val="Aptos Narrow"/>
        <family val="2"/>
      </rPr>
      <t xml:space="preserve"> Searches in church registers</t>
    </r>
  </si>
  <si>
    <r>
      <rPr>
        <b/>
        <sz val="11"/>
        <color rgb="FF000000"/>
        <rFont val="Wingdings"/>
        <charset val="2"/>
      </rPr>
      <t>l</t>
    </r>
    <r>
      <rPr>
        <b/>
        <sz val="11"/>
        <color rgb="FF000000"/>
        <rFont val="Aptos Narrow"/>
        <family val="2"/>
      </rPr>
      <t xml:space="preserve"> No Service in Church</t>
    </r>
  </si>
  <si>
    <r>
      <rPr>
        <b/>
        <sz val="11"/>
        <color rgb="FF000000"/>
        <rFont val="Wingdings"/>
        <charset val="2"/>
      </rPr>
      <t xml:space="preserve">l </t>
    </r>
    <r>
      <rPr>
        <b/>
        <sz val="11"/>
        <color rgb="FF000000"/>
        <rFont val="Aptos Narrow"/>
        <family val="2"/>
      </rPr>
      <t>Service in Church</t>
    </r>
  </si>
  <si>
    <r>
      <rPr>
        <b/>
        <sz val="11"/>
        <color rgb="FF000000"/>
        <rFont val="Wingdings"/>
        <charset val="2"/>
      </rPr>
      <t xml:space="preserve">n </t>
    </r>
    <r>
      <rPr>
        <b/>
        <sz val="11"/>
        <color rgb="FF000000"/>
        <rFont val="Aptos Narrow"/>
        <family val="2"/>
      </rPr>
      <t>Marriages</t>
    </r>
  </si>
  <si>
    <r>
      <rPr>
        <b/>
        <sz val="11"/>
        <color rgb="FF000000"/>
        <rFont val="Wingdings"/>
        <charset val="2"/>
      </rPr>
      <t xml:space="preserve">n </t>
    </r>
    <r>
      <rPr>
        <b/>
        <sz val="11"/>
        <color rgb="FF000000"/>
        <rFont val="Aptos Narrow"/>
        <family val="2"/>
      </rPr>
      <t>Baptism</t>
    </r>
  </si>
  <si>
    <t>Parish Name Len</t>
  </si>
  <si>
    <t>Max Parish Name Len</t>
  </si>
  <si>
    <t>Type of Officiant</t>
  </si>
  <si>
    <r>
      <rPr>
        <b/>
        <sz val="11"/>
        <color rgb="FF000000"/>
        <rFont val="Wingdings"/>
        <charset val="2"/>
      </rPr>
      <t>n</t>
    </r>
    <r>
      <rPr>
        <b/>
        <sz val="11"/>
        <color rgb="FF000000"/>
        <rFont val="Aptos Narrow"/>
        <family val="2"/>
      </rPr>
      <t xml:space="preserve">  Funerals and burials of Person aged 18 years or More (See Note from Church of England)</t>
    </r>
  </si>
  <si>
    <t>Services with retired Clergy with PTO</t>
  </si>
  <si>
    <t>Services with Parish Priest</t>
  </si>
  <si>
    <r>
      <rPr>
        <b/>
        <sz val="11"/>
        <color rgb="FF000000"/>
        <rFont val="Wingdings"/>
        <charset val="2"/>
      </rPr>
      <t xml:space="preserve">n </t>
    </r>
    <r>
      <rPr>
        <b/>
        <sz val="11"/>
        <color rgb="FF000000"/>
        <rFont val="Aptos Narrow"/>
        <family val="2"/>
      </rPr>
      <t>Monuments in churchyards -</t>
    </r>
    <r>
      <rPr>
        <sz val="10"/>
        <color rgb="FF000000"/>
        <rFont val="Aptos Narrow"/>
        <family val="2"/>
      </rPr>
      <t xml:space="preserve"> </t>
    </r>
  </si>
  <si>
    <t>Permitted in accordance with rules, regulations or directions made by the Chancellor of the diocese, including those relating to a particular churchyard or part of a churchyard (but excluding a monument authorized by a particular faculty, the fee for which is set by the Chancellor)</t>
  </si>
  <si>
    <t>Long Barrow</t>
  </si>
  <si>
    <t>Lower Nadder</t>
  </si>
  <si>
    <t>Upper Chase</t>
  </si>
  <si>
    <t>Upper Nadder</t>
  </si>
  <si>
    <t>Tarrant Monkton with Tarrant Launceston</t>
  </si>
  <si>
    <t>Parish #</t>
  </si>
  <si>
    <t>OFFSET('Parish List'!$C$2,(MATCH($B$3,'Parish List'!$C$2:$C$424,0)-1),1,COUNTIF('Parish List'!$C$2:$C$424,$B$3),1)</t>
  </si>
  <si>
    <t>OFFSET('Parish List'!$P$2,(MATCH($B$2,'Parish List'!$N$2:$N$130,0)-1),0,COUNTIF('Parish List'!$N$2:$N$130,$B$2),1)</t>
  </si>
  <si>
    <t>Formula</t>
  </si>
  <si>
    <t>LLM=Licensed Lay Minster</t>
  </si>
  <si>
    <t>PTO= Permission to Officiate</t>
  </si>
  <si>
    <t>Helper</t>
  </si>
  <si>
    <t>Services with LLM with PTO</t>
  </si>
  <si>
    <r>
      <t xml:space="preserve">Please type in the date of the service (format of DD/MM/YYYY e.g. 24/07/2026). 
A date </t>
    </r>
    <r>
      <rPr>
        <b/>
        <sz val="12"/>
        <rFont val="Aptos Narrow"/>
        <family val="2"/>
      </rPr>
      <t>must</t>
    </r>
    <r>
      <rPr>
        <sz val="12"/>
        <rFont val="Aptos Narrow"/>
        <family val="2"/>
      </rPr>
      <t xml:space="preserve"> be entered for all services</t>
    </r>
  </si>
  <si>
    <t>Parochial Fees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</si>
</sst>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dd/mm/yy;@"/>
    <numFmt numFmtId="165" formatCode="#,##0.00;[Red]\(#,##0.00\)"/>
    <numFmt numFmtId="166" formatCode="_-* #,##0_-;\-* #,##0_-;_-* &quot;-&quot;??_-;_-@_-"/>
  </numFmts>
  <fonts count="37">
    <font>
      <sz val="10"/>
      <name val="Arial"/>
    </font>
    <font>
      <sz val="11"/>
      <color theme="1"/>
      <name val="Calibri"/>
      <family val="2"/>
      <scheme val="minor"/>
    </font>
    <font>
      <sz val="11"/>
      <color theme="1"/>
      <name val="Calibri"/>
      <family val="2"/>
      <scheme val="minor"/>
    </font>
    <font>
      <sz val="11"/>
      <color theme="1"/>
      <name val="Calibri"/>
      <family val="2"/>
      <scheme val="minor"/>
    </font>
    <font>
      <u/>
      <sz val="10"/>
      <color theme="10"/>
      <name val="Arial"/>
      <family val="2"/>
    </font>
    <font>
      <sz val="10"/>
      <name val="Calibri"/>
      <family val="2"/>
      <scheme val="minor"/>
    </font>
    <font>
      <sz val="10"/>
      <name val="Arial"/>
      <family val="2"/>
    </font>
    <font>
      <sz val="8"/>
      <name val="Arial"/>
      <family val="2"/>
    </font>
    <font>
      <sz val="10"/>
      <name val="Gill Sans MT"/>
      <family val="2"/>
    </font>
    <font>
      <b/>
      <sz val="11"/>
      <color rgb="FF000000"/>
      <name val="Wingdings"/>
      <charset val="2"/>
    </font>
    <font>
      <b/>
      <sz val="12"/>
      <name val="DM Sans"/>
    </font>
    <font>
      <sz val="10"/>
      <name val="DM Sans"/>
    </font>
    <font>
      <sz val="12"/>
      <name val="DM Sans"/>
    </font>
    <font>
      <sz val="11"/>
      <name val="DM Sans"/>
    </font>
    <font>
      <b/>
      <u/>
      <sz val="16"/>
      <name val="Aptos Narrow"/>
      <family val="2"/>
    </font>
    <font>
      <b/>
      <sz val="12"/>
      <name val="Aptos Narrow"/>
      <family val="2"/>
    </font>
    <font>
      <sz val="12"/>
      <name val="Aptos Narrow"/>
      <family val="2"/>
    </font>
    <font>
      <b/>
      <sz val="12"/>
      <color theme="0" tint="-0.249977111117893"/>
      <name val="Aptos Narrow"/>
      <family val="2"/>
    </font>
    <font>
      <b/>
      <u/>
      <sz val="12"/>
      <name val="Aptos Narrow"/>
      <family val="2"/>
    </font>
    <font>
      <u/>
      <sz val="12"/>
      <color theme="10"/>
      <name val="Aptos Narrow"/>
      <family val="2"/>
    </font>
    <font>
      <b/>
      <sz val="11.5"/>
      <name val="Aptos Narrow"/>
      <family val="2"/>
    </font>
    <font>
      <b/>
      <sz val="11"/>
      <name val="Aptos Narrow"/>
      <family val="2"/>
    </font>
    <font>
      <sz val="11"/>
      <name val="Aptos Narrow"/>
      <family val="2"/>
    </font>
    <font>
      <sz val="10"/>
      <name val="Aptos Narrow"/>
      <family val="2"/>
    </font>
    <font>
      <b/>
      <sz val="11"/>
      <color rgb="FFFF0000"/>
      <name val="Aptos Narrow"/>
      <family val="2"/>
    </font>
    <font>
      <b/>
      <sz val="11"/>
      <color theme="0" tint="-0.249977111117893"/>
      <name val="Aptos Narrow"/>
      <family val="2"/>
    </font>
    <font>
      <sz val="11"/>
      <color theme="1"/>
      <name val="Aptos Narrow"/>
      <family val="2"/>
    </font>
    <font>
      <b/>
      <sz val="10"/>
      <name val="Aptos Narrow"/>
      <family val="2"/>
    </font>
    <font>
      <b/>
      <sz val="5"/>
      <name val="Aptos Narrow"/>
      <family val="2"/>
    </font>
    <font>
      <b/>
      <sz val="9"/>
      <name val="Aptos Narrow"/>
      <family val="2"/>
    </font>
    <font>
      <sz val="11"/>
      <color rgb="FF000000"/>
      <name val="Aptos Narrow"/>
      <family val="2"/>
    </font>
    <font>
      <b/>
      <sz val="15"/>
      <name val="Aptos Narrow"/>
      <family val="2"/>
    </font>
    <font>
      <b/>
      <sz val="11"/>
      <color rgb="FF000000"/>
      <name val="Aptos Narrow"/>
      <family val="2"/>
    </font>
    <font>
      <sz val="10"/>
      <color rgb="FF000000"/>
      <name val="Aptos Narrow"/>
      <family val="2"/>
    </font>
    <font>
      <u/>
      <sz val="11"/>
      <color theme="10"/>
      <name val="Aptos Narrow"/>
      <family val="2"/>
    </font>
    <font>
      <b/>
      <sz val="11"/>
      <color rgb="FF000000"/>
      <name val="Aptos Narrow"/>
      <family val="2"/>
      <charset val="2"/>
    </font>
    <font>
      <u/>
      <sz val="16"/>
      <color theme="10"/>
      <name val="Aptos Narrow"/>
      <family val="2"/>
    </font>
  </fonts>
  <fills count="7">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rgb="FF8CC2F6"/>
        <bgColor indexed="64"/>
      </patternFill>
    </fill>
    <fill>
      <patternFill patternType="solid">
        <fgColor theme="1"/>
        <bgColor indexed="64"/>
      </patternFill>
    </fill>
  </fills>
  <borders count="36">
    <border>
      <left/>
      <right/>
      <top/>
      <bottom/>
      <diagonal/>
    </border>
    <border>
      <left/>
      <right/>
      <top style="dotted">
        <color indexed="64"/>
      </top>
      <bottom style="dotted">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indexed="64"/>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64"/>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indexed="64"/>
      </left>
      <right/>
      <top style="thin">
        <color theme="0"/>
      </top>
      <bottom/>
      <diagonal/>
    </border>
    <border>
      <left/>
      <right/>
      <top style="thin">
        <color theme="0"/>
      </top>
      <bottom/>
      <diagonal/>
    </border>
    <border>
      <left style="thin">
        <color theme="0"/>
      </left>
      <right/>
      <top style="thin">
        <color indexed="64"/>
      </top>
      <bottom style="thin">
        <color theme="0"/>
      </bottom>
      <diagonal/>
    </border>
    <border>
      <left style="thin">
        <color indexed="64"/>
      </left>
      <right/>
      <top style="thin">
        <color theme="0"/>
      </top>
      <bottom style="thin">
        <color indexed="64"/>
      </bottom>
      <diagonal/>
    </border>
    <border>
      <left/>
      <right/>
      <top style="thin">
        <color theme="0"/>
      </top>
      <bottom style="thin">
        <color indexed="64"/>
      </bottom>
      <diagonal/>
    </border>
    <border>
      <left/>
      <right style="thin">
        <color theme="0"/>
      </right>
      <top style="thin">
        <color theme="0"/>
      </top>
      <bottom style="thin">
        <color indexed="64"/>
      </bottom>
      <diagonal/>
    </border>
  </borders>
  <cellStyleXfs count="6">
    <xf numFmtId="0" fontId="0" fillId="0" borderId="0"/>
    <xf numFmtId="0" fontId="4" fillId="0" borderId="0" applyNumberFormat="0" applyFill="0" applyBorder="0" applyAlignment="0" applyProtection="0">
      <alignment vertical="top"/>
      <protection locked="0"/>
    </xf>
    <xf numFmtId="0" fontId="3" fillId="0" borderId="0"/>
    <xf numFmtId="43" fontId="6" fillId="0" borderId="0" applyFont="0" applyFill="0" applyBorder="0" applyAlignment="0" applyProtection="0"/>
    <xf numFmtId="0" fontId="2" fillId="0" borderId="0"/>
    <xf numFmtId="0" fontId="1" fillId="0" borderId="0"/>
  </cellStyleXfs>
  <cellXfs count="233">
    <xf numFmtId="0" fontId="0" fillId="0" borderId="0" xfId="0"/>
    <xf numFmtId="0" fontId="5" fillId="0" borderId="0" xfId="0" applyFont="1"/>
    <xf numFmtId="0" fontId="11" fillId="0" borderId="0" xfId="0" applyFont="1" applyAlignment="1">
      <alignment vertical="center"/>
    </xf>
    <xf numFmtId="0" fontId="11" fillId="0" borderId="0" xfId="0" applyFont="1"/>
    <xf numFmtId="0" fontId="13" fillId="0" borderId="0" xfId="0" applyFont="1"/>
    <xf numFmtId="0" fontId="12" fillId="0" borderId="0" xfId="0" applyFont="1"/>
    <xf numFmtId="2" fontId="12" fillId="0" borderId="0" xfId="0" applyNumberFormat="1" applyFont="1"/>
    <xf numFmtId="2" fontId="10" fillId="0" borderId="0" xfId="0" applyNumberFormat="1" applyFont="1"/>
    <xf numFmtId="0" fontId="10" fillId="0" borderId="0" xfId="0" applyFont="1" applyAlignment="1">
      <alignment horizontal="left" vertical="top"/>
    </xf>
    <xf numFmtId="0" fontId="11" fillId="0" borderId="0" xfId="0" applyFont="1" applyAlignment="1">
      <alignment horizontal="left" vertical="top"/>
    </xf>
    <xf numFmtId="0" fontId="10" fillId="0" borderId="19" xfId="0" applyFont="1" applyBorder="1" applyAlignment="1">
      <alignment horizontal="left" vertical="top"/>
    </xf>
    <xf numFmtId="0" fontId="12" fillId="0" borderId="19" xfId="0" applyFont="1" applyBorder="1" applyAlignment="1" applyProtection="1">
      <alignment horizontal="left" vertical="top"/>
      <protection locked="0"/>
    </xf>
    <xf numFmtId="0" fontId="10" fillId="0" borderId="20" xfId="0" applyFont="1" applyBorder="1" applyAlignment="1">
      <alignment horizontal="left" vertical="top"/>
    </xf>
    <xf numFmtId="0" fontId="12" fillId="0" borderId="18" xfId="0" applyFont="1" applyBorder="1" applyAlignment="1" applyProtection="1">
      <alignment horizontal="left" vertical="top"/>
      <protection locked="0"/>
    </xf>
    <xf numFmtId="0" fontId="12" fillId="0" borderId="0" xfId="0" applyFont="1" applyAlignment="1" applyProtection="1">
      <alignment horizontal="left" vertical="top"/>
      <protection locked="0"/>
    </xf>
    <xf numFmtId="0" fontId="8" fillId="2" borderId="0" xfId="0" applyFont="1" applyFill="1"/>
    <xf numFmtId="0" fontId="15" fillId="2" borderId="0" xfId="0" applyFont="1" applyFill="1" applyAlignment="1">
      <alignment vertical="center"/>
    </xf>
    <xf numFmtId="0" fontId="15" fillId="5" borderId="0" xfId="0" applyFont="1" applyFill="1" applyAlignment="1">
      <alignment vertical="center"/>
    </xf>
    <xf numFmtId="0" fontId="16" fillId="5" borderId="0" xfId="0" applyFont="1" applyFill="1" applyAlignment="1">
      <alignment vertical="center"/>
    </xf>
    <xf numFmtId="0" fontId="15" fillId="2" borderId="0" xfId="0" applyFont="1" applyFill="1" applyAlignment="1">
      <alignment vertical="center" wrapText="1"/>
    </xf>
    <xf numFmtId="0" fontId="16" fillId="2" borderId="0" xfId="0" applyFont="1" applyFill="1" applyAlignment="1">
      <alignment vertical="center" wrapText="1"/>
    </xf>
    <xf numFmtId="0" fontId="15" fillId="2" borderId="0" xfId="0" applyFont="1" applyFill="1" applyAlignment="1">
      <alignment vertical="top"/>
    </xf>
    <xf numFmtId="0" fontId="16" fillId="2" borderId="0" xfId="0" applyFont="1" applyFill="1" applyAlignment="1">
      <alignment horizontal="left" vertical="center"/>
    </xf>
    <xf numFmtId="0" fontId="16" fillId="5" borderId="0" xfId="0" applyFont="1" applyFill="1" applyAlignment="1">
      <alignment horizontal="left" vertical="center" indent="1"/>
    </xf>
    <xf numFmtId="0" fontId="15" fillId="5" borderId="0" xfId="0" applyFont="1" applyFill="1" applyAlignment="1">
      <alignment horizontal="left" vertical="center" indent="1"/>
    </xf>
    <xf numFmtId="0" fontId="16" fillId="2" borderId="0" xfId="0" applyFont="1" applyFill="1" applyAlignment="1">
      <alignment horizontal="left" vertical="center" indent="1"/>
    </xf>
    <xf numFmtId="2" fontId="19" fillId="2" borderId="0" xfId="1" applyNumberFormat="1" applyFont="1" applyFill="1" applyBorder="1" applyAlignment="1" applyProtection="1">
      <alignment vertical="center"/>
    </xf>
    <xf numFmtId="0" fontId="16" fillId="2" borderId="0" xfId="0" applyFont="1" applyFill="1" applyAlignment="1">
      <alignment vertical="center"/>
    </xf>
    <xf numFmtId="0" fontId="21" fillId="0" borderId="4" xfId="0" applyFont="1" applyBorder="1" applyAlignment="1">
      <alignment vertical="center"/>
    </xf>
    <xf numFmtId="0" fontId="23" fillId="0" borderId="0" xfId="0" applyFont="1"/>
    <xf numFmtId="0" fontId="21" fillId="0" borderId="10" xfId="0" applyFont="1" applyBorder="1" applyAlignment="1">
      <alignment vertical="center"/>
    </xf>
    <xf numFmtId="0" fontId="21" fillId="0" borderId="16"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13" xfId="0" applyFont="1" applyBorder="1" applyAlignment="1">
      <alignment horizontal="center" vertical="center" wrapText="1"/>
    </xf>
    <xf numFmtId="2" fontId="21" fillId="0" borderId="16" xfId="0" applyNumberFormat="1" applyFont="1" applyBorder="1" applyAlignment="1">
      <alignment horizontal="center" vertical="center" wrapText="1"/>
    </xf>
    <xf numFmtId="2" fontId="21" fillId="0" borderId="15" xfId="0" applyNumberFormat="1" applyFont="1" applyBorder="1" applyAlignment="1">
      <alignment horizontal="center" vertical="center" wrapText="1"/>
    </xf>
    <xf numFmtId="2" fontId="21" fillId="0" borderId="13" xfId="0" applyNumberFormat="1" applyFont="1" applyBorder="1" applyAlignment="1">
      <alignment horizontal="center" vertical="center" wrapText="1"/>
    </xf>
    <xf numFmtId="14" fontId="22" fillId="0" borderId="9" xfId="0" applyNumberFormat="1" applyFont="1" applyBorder="1" applyAlignment="1" applyProtection="1">
      <alignment horizontal="center"/>
      <protection locked="0"/>
    </xf>
    <xf numFmtId="164" fontId="22" fillId="0" borderId="0" xfId="0" applyNumberFormat="1" applyFont="1" applyAlignment="1" applyProtection="1">
      <alignment wrapText="1"/>
      <protection locked="0"/>
    </xf>
    <xf numFmtId="0" fontId="22" fillId="0" borderId="0" xfId="0" applyFont="1" applyProtection="1">
      <protection locked="0"/>
    </xf>
    <xf numFmtId="43" fontId="22" fillId="0" borderId="10" xfId="3" applyFont="1" applyBorder="1" applyProtection="1"/>
    <xf numFmtId="43" fontId="26" fillId="0" borderId="10" xfId="3" applyFont="1" applyBorder="1" applyProtection="1">
      <protection locked="0"/>
    </xf>
    <xf numFmtId="43" fontId="22" fillId="0" borderId="0" xfId="3" applyFont="1" applyProtection="1">
      <protection locked="0"/>
    </xf>
    <xf numFmtId="0" fontId="22" fillId="0" borderId="0" xfId="0" applyFont="1"/>
    <xf numFmtId="0" fontId="22" fillId="0" borderId="0" xfId="0" applyFont="1" applyAlignment="1">
      <alignment wrapText="1"/>
    </xf>
    <xf numFmtId="43" fontId="22" fillId="0" borderId="4" xfId="3" applyFont="1" applyBorder="1" applyProtection="1"/>
    <xf numFmtId="43" fontId="21" fillId="0" borderId="12" xfId="3" applyFont="1" applyBorder="1" applyProtection="1">
      <protection locked="0"/>
    </xf>
    <xf numFmtId="43" fontId="21" fillId="0" borderId="4" xfId="3" applyFont="1" applyBorder="1" applyProtection="1">
      <protection locked="0"/>
    </xf>
    <xf numFmtId="43" fontId="21" fillId="0" borderId="11" xfId="3" applyFont="1" applyBorder="1" applyProtection="1">
      <protection locked="0"/>
    </xf>
    <xf numFmtId="43" fontId="21" fillId="0" borderId="10" xfId="3" applyFont="1" applyBorder="1" applyProtection="1">
      <protection locked="0"/>
    </xf>
    <xf numFmtId="43" fontId="21" fillId="0" borderId="21" xfId="3" applyFont="1" applyBorder="1" applyProtection="1">
      <protection locked="0"/>
    </xf>
    <xf numFmtId="0" fontId="21" fillId="0" borderId="13" xfId="0" applyFont="1" applyBorder="1" applyAlignment="1">
      <alignment wrapText="1"/>
    </xf>
    <xf numFmtId="0" fontId="21" fillId="0" borderId="14" xfId="0" applyFont="1" applyBorder="1" applyAlignment="1">
      <alignment wrapText="1"/>
    </xf>
    <xf numFmtId="0" fontId="22" fillId="0" borderId="14" xfId="0" applyFont="1" applyBorder="1" applyAlignment="1">
      <alignment wrapText="1"/>
    </xf>
    <xf numFmtId="43" fontId="21" fillId="0" borderId="16" xfId="3" applyFont="1" applyBorder="1" applyAlignment="1" applyProtection="1">
      <alignment wrapText="1"/>
    </xf>
    <xf numFmtId="43" fontId="22" fillId="0" borderId="14" xfId="3" applyFont="1" applyBorder="1" applyAlignment="1" applyProtection="1">
      <alignment wrapText="1"/>
    </xf>
    <xf numFmtId="43" fontId="21" fillId="0" borderId="17" xfId="3" applyFont="1" applyBorder="1" applyAlignment="1" applyProtection="1">
      <alignment wrapText="1"/>
    </xf>
    <xf numFmtId="43" fontId="21" fillId="0" borderId="15" xfId="3" applyFont="1" applyBorder="1" applyAlignment="1" applyProtection="1">
      <alignment wrapText="1"/>
    </xf>
    <xf numFmtId="0" fontId="16" fillId="0" borderId="0" xfId="0" applyFont="1"/>
    <xf numFmtId="2" fontId="16" fillId="0" borderId="0" xfId="0" applyNumberFormat="1" applyFont="1"/>
    <xf numFmtId="2" fontId="15" fillId="0" borderId="0" xfId="0" applyNumberFormat="1" applyFont="1"/>
    <xf numFmtId="0" fontId="15" fillId="0" borderId="0" xfId="0" applyFont="1" applyAlignment="1">
      <alignment horizontal="left" vertical="top"/>
    </xf>
    <xf numFmtId="0" fontId="23" fillId="0" borderId="0" xfId="0" applyFont="1" applyAlignment="1">
      <alignment horizontal="left" vertical="top"/>
    </xf>
    <xf numFmtId="0" fontId="15" fillId="0" borderId="0" xfId="0" applyFont="1" applyAlignment="1">
      <alignment vertical="top"/>
    </xf>
    <xf numFmtId="0" fontId="15" fillId="0" borderId="7" xfId="0" applyFont="1" applyBorder="1" applyAlignment="1">
      <alignment horizontal="left" vertical="top"/>
    </xf>
    <xf numFmtId="0" fontId="16" fillId="0" borderId="7" xfId="0" applyFont="1" applyBorder="1" applyAlignment="1">
      <alignment horizontal="left" vertical="top"/>
    </xf>
    <xf numFmtId="0" fontId="15" fillId="0" borderId="7" xfId="0" applyFont="1" applyBorder="1" applyAlignment="1">
      <alignment vertical="top"/>
    </xf>
    <xf numFmtId="0" fontId="23" fillId="0" borderId="7" xfId="0" applyFont="1" applyBorder="1" applyAlignment="1">
      <alignment horizontal="left" vertical="top"/>
    </xf>
    <xf numFmtId="2" fontId="19" fillId="0" borderId="7" xfId="1" applyNumberFormat="1" applyFont="1" applyBorder="1" applyAlignment="1" applyProtection="1">
      <alignment horizontal="left" vertical="top"/>
    </xf>
    <xf numFmtId="2" fontId="16" fillId="0" borderId="7" xfId="0" applyNumberFormat="1" applyFont="1" applyBorder="1" applyAlignment="1">
      <alignment horizontal="left" vertical="top"/>
    </xf>
    <xf numFmtId="0" fontId="27" fillId="0" borderId="11" xfId="0" applyFont="1" applyBorder="1"/>
    <xf numFmtId="0" fontId="28" fillId="0" borderId="0" xfId="0" applyFont="1" applyAlignment="1">
      <alignment horizontal="center" vertical="center" wrapText="1"/>
    </xf>
    <xf numFmtId="0" fontId="29" fillId="0" borderId="9" xfId="0" applyFont="1" applyBorder="1" applyAlignment="1">
      <alignment horizontal="center" vertical="center" wrapText="1"/>
    </xf>
    <xf numFmtId="0" fontId="21" fillId="0" borderId="8" xfId="0" applyFont="1" applyBorder="1"/>
    <xf numFmtId="0" fontId="21" fillId="0" borderId="7" xfId="0" applyFont="1" applyBorder="1"/>
    <xf numFmtId="0" fontId="21" fillId="0" borderId="6" xfId="0" applyFont="1" applyBorder="1"/>
    <xf numFmtId="0" fontId="22" fillId="0" borderId="11" xfId="0" applyFont="1" applyBorder="1"/>
    <xf numFmtId="0" fontId="21" fillId="0" borderId="5" xfId="0" applyFont="1" applyBorder="1"/>
    <xf numFmtId="0" fontId="30" fillId="0" borderId="0" xfId="0" applyFont="1" applyAlignment="1">
      <alignment horizontal="left" vertical="top"/>
    </xf>
    <xf numFmtId="0" fontId="31" fillId="0" borderId="7" xfId="0" applyFont="1" applyBorder="1" applyAlignment="1">
      <alignment horizontal="left" vertical="center" wrapText="1"/>
    </xf>
    <xf numFmtId="0" fontId="30" fillId="0" borderId="0" xfId="0" applyFont="1" applyAlignment="1">
      <alignment vertical="center" wrapText="1"/>
    </xf>
    <xf numFmtId="0" fontId="30" fillId="0" borderId="0" xfId="0" applyFont="1" applyAlignment="1">
      <alignment horizontal="center" vertical="top"/>
    </xf>
    <xf numFmtId="0" fontId="30" fillId="0" borderId="0" xfId="0" applyFont="1" applyAlignment="1">
      <alignment horizontal="left" vertical="top" wrapText="1"/>
    </xf>
    <xf numFmtId="0" fontId="30" fillId="0" borderId="4" xfId="0" applyFont="1" applyBorder="1" applyAlignment="1">
      <alignment horizontal="right" vertical="top"/>
    </xf>
    <xf numFmtId="0" fontId="30" fillId="0" borderId="3" xfId="0" applyFont="1" applyBorder="1" applyAlignment="1">
      <alignment horizontal="right" vertical="top"/>
    </xf>
    <xf numFmtId="0" fontId="30" fillId="0" borderId="2" xfId="0" applyFont="1" applyBorder="1" applyAlignment="1">
      <alignment horizontal="right" vertical="top"/>
    </xf>
    <xf numFmtId="0" fontId="30" fillId="0" borderId="5" xfId="0" applyFont="1" applyBorder="1" applyAlignment="1">
      <alignment horizontal="right" vertical="top"/>
    </xf>
    <xf numFmtId="0" fontId="30" fillId="0" borderId="0" xfId="0" applyFont="1" applyAlignment="1">
      <alignment horizontal="right" vertical="top"/>
    </xf>
    <xf numFmtId="0" fontId="30" fillId="5" borderId="0" xfId="0" applyFont="1" applyFill="1" applyAlignment="1">
      <alignment horizontal="left" vertical="top"/>
    </xf>
    <xf numFmtId="0" fontId="32" fillId="5" borderId="10" xfId="0" applyFont="1" applyFill="1" applyBorder="1" applyAlignment="1">
      <alignment horizontal="right" vertical="top"/>
    </xf>
    <xf numFmtId="0" fontId="32" fillId="5" borderId="0" xfId="0" applyFont="1" applyFill="1" applyAlignment="1">
      <alignment horizontal="right" vertical="top"/>
    </xf>
    <xf numFmtId="0" fontId="32" fillId="5" borderId="9" xfId="0" applyFont="1" applyFill="1" applyBorder="1" applyAlignment="1">
      <alignment horizontal="right" vertical="top"/>
    </xf>
    <xf numFmtId="0" fontId="32" fillId="5" borderId="11" xfId="0" applyFont="1" applyFill="1" applyBorder="1" applyAlignment="1">
      <alignment horizontal="right" vertical="top"/>
    </xf>
    <xf numFmtId="0" fontId="32" fillId="0" borderId="0" xfId="0" applyFont="1" applyAlignment="1">
      <alignment horizontal="right" vertical="top"/>
    </xf>
    <xf numFmtId="14" fontId="22" fillId="0" borderId="0" xfId="0" applyNumberFormat="1" applyFont="1"/>
    <xf numFmtId="0" fontId="32" fillId="3" borderId="11" xfId="0" applyFont="1" applyFill="1" applyBorder="1" applyAlignment="1">
      <alignment horizontal="right" vertical="top"/>
    </xf>
    <xf numFmtId="0" fontId="30" fillId="0" borderId="11" xfId="0" applyFont="1" applyBorder="1" applyAlignment="1">
      <alignment horizontal="right" vertical="top"/>
    </xf>
    <xf numFmtId="166" fontId="22" fillId="0" borderId="0" xfId="3" applyNumberFormat="1" applyFont="1"/>
    <xf numFmtId="0" fontId="22" fillId="0" borderId="1" xfId="0" applyFont="1" applyBorder="1"/>
    <xf numFmtId="0" fontId="33" fillId="3" borderId="11" xfId="0" applyFont="1" applyFill="1" applyBorder="1" applyAlignment="1">
      <alignment vertical="top" wrapText="1"/>
    </xf>
    <xf numFmtId="0" fontId="34" fillId="0" borderId="0" xfId="1" applyFont="1" applyAlignment="1" applyProtection="1">
      <alignment vertical="center" wrapText="1"/>
    </xf>
    <xf numFmtId="0" fontId="35" fillId="5" borderId="0" xfId="0" applyFont="1" applyFill="1" applyAlignment="1">
      <alignment horizontal="left" vertical="top" wrapText="1"/>
    </xf>
    <xf numFmtId="0" fontId="35" fillId="5" borderId="0" xfId="0" applyFont="1" applyFill="1" applyAlignment="1">
      <alignment horizontal="left" vertical="top" wrapText="1" indent="3"/>
    </xf>
    <xf numFmtId="0" fontId="30" fillId="0" borderId="0" xfId="0" applyFont="1" applyAlignment="1">
      <alignment horizontal="left" vertical="top" wrapText="1" indent="3"/>
    </xf>
    <xf numFmtId="0" fontId="22" fillId="5" borderId="0" xfId="0" applyFont="1" applyFill="1" applyAlignment="1">
      <alignment horizontal="left" indent="3"/>
    </xf>
    <xf numFmtId="43" fontId="30" fillId="0" borderId="10" xfId="0" applyNumberFormat="1" applyFont="1" applyBorder="1" applyAlignment="1">
      <alignment horizontal="right" vertical="top"/>
    </xf>
    <xf numFmtId="43" fontId="30" fillId="0" borderId="0" xfId="0" applyNumberFormat="1" applyFont="1" applyAlignment="1">
      <alignment horizontal="right" vertical="top"/>
    </xf>
    <xf numFmtId="43" fontId="30" fillId="0" borderId="9" xfId="0" applyNumberFormat="1" applyFont="1" applyBorder="1" applyAlignment="1">
      <alignment horizontal="right" vertical="top"/>
    </xf>
    <xf numFmtId="43" fontId="32" fillId="5" borderId="10" xfId="0" applyNumberFormat="1" applyFont="1" applyFill="1" applyBorder="1" applyAlignment="1">
      <alignment horizontal="right" vertical="top"/>
    </xf>
    <xf numFmtId="43" fontId="32" fillId="5" borderId="0" xfId="0" applyNumberFormat="1" applyFont="1" applyFill="1" applyAlignment="1">
      <alignment horizontal="right" vertical="top"/>
    </xf>
    <xf numFmtId="43" fontId="32" fillId="5" borderId="9" xfId="0" applyNumberFormat="1" applyFont="1" applyFill="1" applyBorder="1" applyAlignment="1">
      <alignment horizontal="right" vertical="top"/>
    </xf>
    <xf numFmtId="43" fontId="33" fillId="5" borderId="9" xfId="0" applyNumberFormat="1" applyFont="1" applyFill="1" applyBorder="1" applyAlignment="1">
      <alignment vertical="top" wrapText="1"/>
    </xf>
    <xf numFmtId="43" fontId="33" fillId="5" borderId="0" xfId="0" applyNumberFormat="1" applyFont="1" applyFill="1" applyAlignment="1">
      <alignment vertical="top" wrapText="1"/>
    </xf>
    <xf numFmtId="43" fontId="30" fillId="0" borderId="21" xfId="0" applyNumberFormat="1" applyFont="1" applyBorder="1" applyAlignment="1">
      <alignment horizontal="right" vertical="top"/>
    </xf>
    <xf numFmtId="43" fontId="30" fillId="0" borderId="7" xfId="0" applyNumberFormat="1" applyFont="1" applyBorder="1" applyAlignment="1">
      <alignment horizontal="right" vertical="top"/>
    </xf>
    <xf numFmtId="43" fontId="30" fillId="0" borderId="6" xfId="0" applyNumberFormat="1" applyFont="1" applyBorder="1" applyAlignment="1">
      <alignment horizontal="right" vertical="top"/>
    </xf>
    <xf numFmtId="43" fontId="30" fillId="0" borderId="16" xfId="0" applyNumberFormat="1" applyFont="1" applyBorder="1" applyAlignment="1">
      <alignment horizontal="right" vertical="top"/>
    </xf>
    <xf numFmtId="43" fontId="30" fillId="0" borderId="14" xfId="0" applyNumberFormat="1" applyFont="1" applyBorder="1" applyAlignment="1">
      <alignment horizontal="right" vertical="top"/>
    </xf>
    <xf numFmtId="43" fontId="30" fillId="0" borderId="13" xfId="0" applyNumberFormat="1" applyFont="1" applyBorder="1" applyAlignment="1">
      <alignment horizontal="right" vertical="top"/>
    </xf>
    <xf numFmtId="43" fontId="30" fillId="0" borderId="15" xfId="0" applyNumberFormat="1" applyFont="1" applyBorder="1" applyAlignment="1">
      <alignment horizontal="right" vertical="top"/>
    </xf>
    <xf numFmtId="43" fontId="30" fillId="0" borderId="11" xfId="0" applyNumberFormat="1" applyFont="1" applyBorder="1" applyAlignment="1">
      <alignment horizontal="right" vertical="top"/>
    </xf>
    <xf numFmtId="43" fontId="32" fillId="5" borderId="11" xfId="0" applyNumberFormat="1" applyFont="1" applyFill="1" applyBorder="1" applyAlignment="1">
      <alignment horizontal="right" vertical="top"/>
    </xf>
    <xf numFmtId="43" fontId="33" fillId="5" borderId="11" xfId="0" applyNumberFormat="1" applyFont="1" applyFill="1" applyBorder="1" applyAlignment="1">
      <alignment vertical="top" wrapText="1"/>
    </xf>
    <xf numFmtId="43" fontId="30" fillId="0" borderId="8" xfId="0" applyNumberFormat="1" applyFont="1" applyBorder="1" applyAlignment="1">
      <alignment horizontal="right" vertical="top"/>
    </xf>
    <xf numFmtId="0" fontId="24" fillId="6" borderId="10" xfId="0" applyFont="1" applyFill="1" applyBorder="1" applyAlignment="1">
      <alignment vertical="center"/>
    </xf>
    <xf numFmtId="0" fontId="24" fillId="6" borderId="9" xfId="0" applyFont="1" applyFill="1" applyBorder="1" applyAlignment="1">
      <alignment vertical="center"/>
    </xf>
    <xf numFmtId="2" fontId="22" fillId="0" borderId="23" xfId="0" applyNumberFormat="1" applyFont="1" applyBorder="1" applyAlignment="1">
      <alignment vertical="center" wrapText="1"/>
    </xf>
    <xf numFmtId="2" fontId="22" fillId="0" borderId="32" xfId="0" applyNumberFormat="1" applyFont="1" applyBorder="1" applyAlignment="1">
      <alignment vertical="center" wrapText="1"/>
    </xf>
    <xf numFmtId="0" fontId="16" fillId="0" borderId="0" xfId="0" applyFont="1" applyAlignment="1">
      <alignment horizontal="left" vertical="top"/>
    </xf>
    <xf numFmtId="0" fontId="30" fillId="0" borderId="7" xfId="0" applyFont="1" applyBorder="1" applyAlignment="1">
      <alignment horizontal="left" vertical="top"/>
    </xf>
    <xf numFmtId="0" fontId="5" fillId="0" borderId="2" xfId="0" applyFont="1" applyBorder="1"/>
    <xf numFmtId="0" fontId="5" fillId="0" borderId="3" xfId="0" applyFont="1" applyBorder="1"/>
    <xf numFmtId="0" fontId="5" fillId="0" borderId="5" xfId="0" applyFont="1" applyBorder="1"/>
    <xf numFmtId="0" fontId="5" fillId="0" borderId="9" xfId="0" applyFont="1" applyBorder="1"/>
    <xf numFmtId="0" fontId="5" fillId="0" borderId="11" xfId="0" applyFont="1" applyBorder="1"/>
    <xf numFmtId="0" fontId="5" fillId="0" borderId="6" xfId="0" applyFont="1" applyBorder="1"/>
    <xf numFmtId="0" fontId="5" fillId="0" borderId="7" xfId="0" applyFont="1" applyBorder="1"/>
    <xf numFmtId="0" fontId="5" fillId="0" borderId="8" xfId="0" applyFont="1" applyBorder="1"/>
    <xf numFmtId="43" fontId="22" fillId="0" borderId="10" xfId="3" applyFont="1" applyBorder="1" applyProtection="1">
      <protection hidden="1"/>
    </xf>
    <xf numFmtId="43" fontId="26" fillId="0" borderId="10" xfId="3" applyFont="1" applyBorder="1" applyAlignment="1" applyProtection="1">
      <alignment wrapText="1"/>
      <protection hidden="1"/>
    </xf>
    <xf numFmtId="43" fontId="21" fillId="0" borderId="12" xfId="3" applyFont="1" applyBorder="1" applyProtection="1">
      <protection hidden="1"/>
    </xf>
    <xf numFmtId="43" fontId="21" fillId="0" borderId="10" xfId="3" applyFont="1" applyBorder="1" applyProtection="1">
      <protection hidden="1"/>
    </xf>
    <xf numFmtId="43" fontId="21" fillId="0" borderId="11" xfId="3" applyFont="1" applyBorder="1" applyProtection="1">
      <protection hidden="1"/>
    </xf>
    <xf numFmtId="43" fontId="21" fillId="0" borderId="21" xfId="3" applyFont="1" applyBorder="1" applyProtection="1">
      <protection hidden="1"/>
    </xf>
    <xf numFmtId="2" fontId="22" fillId="0" borderId="22" xfId="0" applyNumberFormat="1" applyFont="1" applyBorder="1" applyAlignment="1" applyProtection="1">
      <alignment vertical="center"/>
      <protection hidden="1"/>
    </xf>
    <xf numFmtId="0" fontId="12" fillId="0" borderId="3" xfId="0" applyFont="1" applyBorder="1" applyAlignment="1">
      <alignment vertical="center"/>
    </xf>
    <xf numFmtId="2" fontId="22" fillId="2" borderId="3" xfId="0" applyNumberFormat="1" applyFont="1" applyFill="1" applyBorder="1" applyAlignment="1">
      <alignment wrapText="1"/>
    </xf>
    <xf numFmtId="0" fontId="24" fillId="2" borderId="0" xfId="0" applyFont="1" applyFill="1" applyAlignment="1">
      <alignment vertical="center"/>
    </xf>
    <xf numFmtId="2" fontId="22" fillId="2" borderId="0" xfId="0" applyNumberFormat="1" applyFont="1" applyFill="1" applyAlignment="1">
      <alignment wrapText="1"/>
    </xf>
    <xf numFmtId="0" fontId="22" fillId="0" borderId="0" xfId="0" applyFont="1" applyAlignment="1" applyProtection="1">
      <alignment wrapText="1"/>
      <protection locked="0"/>
    </xf>
    <xf numFmtId="43" fontId="22" fillId="0" borderId="0" xfId="3" applyFont="1" applyBorder="1" applyProtection="1">
      <protection hidden="1"/>
    </xf>
    <xf numFmtId="43" fontId="22" fillId="0" borderId="0" xfId="3" applyFont="1" applyBorder="1" applyProtection="1">
      <protection locked="0"/>
    </xf>
    <xf numFmtId="43" fontId="22" fillId="0" borderId="21" xfId="3" applyFont="1" applyBorder="1" applyProtection="1">
      <protection hidden="1"/>
    </xf>
    <xf numFmtId="43" fontId="26" fillId="0" borderId="21" xfId="3" applyFont="1" applyBorder="1" applyProtection="1">
      <protection locked="0"/>
    </xf>
    <xf numFmtId="43" fontId="22" fillId="0" borderId="7" xfId="3" applyFont="1" applyBorder="1" applyProtection="1">
      <protection locked="0"/>
    </xf>
    <xf numFmtId="43" fontId="21" fillId="0" borderId="8" xfId="3" applyFont="1" applyBorder="1" applyProtection="1">
      <protection hidden="1"/>
    </xf>
    <xf numFmtId="0" fontId="21" fillId="0" borderId="21" xfId="0" applyFont="1" applyBorder="1" applyAlignment="1">
      <alignment vertical="center"/>
    </xf>
    <xf numFmtId="2" fontId="22" fillId="2" borderId="7" xfId="0" applyNumberFormat="1" applyFont="1" applyFill="1" applyBorder="1" applyAlignment="1">
      <alignment wrapText="1"/>
    </xf>
    <xf numFmtId="2" fontId="22" fillId="0" borderId="0" xfId="0" applyNumberFormat="1" applyFont="1"/>
    <xf numFmtId="0" fontId="16" fillId="0" borderId="0" xfId="0" applyFont="1" applyAlignment="1">
      <alignment vertical="top"/>
    </xf>
    <xf numFmtId="2" fontId="16" fillId="0" borderId="0" xfId="0" applyNumberFormat="1" applyFont="1" applyAlignment="1">
      <alignment vertical="top"/>
    </xf>
    <xf numFmtId="165" fontId="21" fillId="2" borderId="0" xfId="0" applyNumberFormat="1" applyFont="1" applyFill="1" applyAlignment="1">
      <alignment wrapText="1"/>
    </xf>
    <xf numFmtId="0" fontId="23" fillId="2" borderId="0" xfId="0" applyFont="1" applyFill="1"/>
    <xf numFmtId="0" fontId="16" fillId="2" borderId="0" xfId="0" applyFont="1" applyFill="1"/>
    <xf numFmtId="2" fontId="16" fillId="2" borderId="0" xfId="0" applyNumberFormat="1" applyFont="1" applyFill="1"/>
    <xf numFmtId="2" fontId="15" fillId="2" borderId="0" xfId="0" applyNumberFormat="1" applyFont="1" applyFill="1"/>
    <xf numFmtId="0" fontId="11" fillId="2" borderId="0" xfId="0" applyFont="1" applyFill="1"/>
    <xf numFmtId="0" fontId="23" fillId="2" borderId="0" xfId="0" applyFont="1" applyFill="1" applyAlignment="1">
      <alignment horizontal="center" vertical="center"/>
    </xf>
    <xf numFmtId="0" fontId="11" fillId="2" borderId="0" xfId="0" applyFont="1" applyFill="1" applyAlignment="1">
      <alignment horizontal="center" vertical="center"/>
    </xf>
    <xf numFmtId="1" fontId="23" fillId="2" borderId="0" xfId="0" applyNumberFormat="1" applyFont="1" applyFill="1"/>
    <xf numFmtId="0" fontId="21" fillId="0" borderId="2" xfId="0" applyFont="1" applyBorder="1" applyAlignment="1">
      <alignment horizontal="center" vertical="center"/>
    </xf>
    <xf numFmtId="0" fontId="21" fillId="0" borderId="5" xfId="0" applyFont="1" applyBorder="1" applyAlignment="1">
      <alignment horizontal="center" vertical="center"/>
    </xf>
    <xf numFmtId="164" fontId="21" fillId="0" borderId="2" xfId="0" applyNumberFormat="1" applyFont="1" applyBorder="1" applyAlignment="1" applyProtection="1">
      <alignment wrapText="1"/>
      <protection hidden="1"/>
    </xf>
    <xf numFmtId="0" fontId="21" fillId="0" borderId="4" xfId="0" applyFont="1" applyBorder="1" applyProtection="1">
      <protection hidden="1"/>
    </xf>
    <xf numFmtId="43" fontId="22" fillId="0" borderId="11" xfId="3" applyFont="1" applyBorder="1" applyProtection="1">
      <protection hidden="1"/>
    </xf>
    <xf numFmtId="164" fontId="21" fillId="0" borderId="9" xfId="0" applyNumberFormat="1" applyFont="1" applyBorder="1" applyAlignment="1" applyProtection="1">
      <alignment wrapText="1"/>
      <protection hidden="1"/>
    </xf>
    <xf numFmtId="0" fontId="21" fillId="0" borderId="10" xfId="0" applyFont="1" applyBorder="1" applyProtection="1">
      <protection hidden="1"/>
    </xf>
    <xf numFmtId="164" fontId="21" fillId="0" borderId="6" xfId="0" applyNumberFormat="1" applyFont="1" applyBorder="1" applyAlignment="1" applyProtection="1">
      <alignment wrapText="1"/>
      <protection hidden="1"/>
    </xf>
    <xf numFmtId="0" fontId="21" fillId="0" borderId="21" xfId="0" applyFont="1" applyBorder="1" applyProtection="1">
      <protection hidden="1"/>
    </xf>
    <xf numFmtId="0" fontId="21" fillId="0" borderId="6" xfId="0" applyFont="1" applyBorder="1" applyAlignment="1" applyProtection="1">
      <alignment horizontal="left"/>
      <protection hidden="1"/>
    </xf>
    <xf numFmtId="43" fontId="22" fillId="0" borderId="8" xfId="3" applyFont="1" applyBorder="1" applyAlignment="1" applyProtection="1">
      <alignment horizontal="center"/>
      <protection hidden="1"/>
    </xf>
    <xf numFmtId="43" fontId="22" fillId="0" borderId="16" xfId="3" applyFont="1" applyBorder="1" applyAlignment="1" applyProtection="1">
      <alignment horizontal="center"/>
      <protection hidden="1"/>
    </xf>
    <xf numFmtId="43" fontId="22" fillId="0" borderId="14" xfId="3" applyFont="1" applyBorder="1" applyAlignment="1" applyProtection="1">
      <alignment horizontal="center"/>
      <protection hidden="1"/>
    </xf>
    <xf numFmtId="43" fontId="21" fillId="0" borderId="16" xfId="3" applyFont="1" applyBorder="1" applyAlignment="1" applyProtection="1">
      <alignment horizontal="center"/>
      <protection hidden="1"/>
    </xf>
    <xf numFmtId="43" fontId="22" fillId="0" borderId="0" xfId="3" applyFont="1" applyProtection="1">
      <protection hidden="1"/>
    </xf>
    <xf numFmtId="43" fontId="22" fillId="0" borderId="9" xfId="3" applyFont="1" applyBorder="1" applyProtection="1">
      <protection hidden="1"/>
    </xf>
    <xf numFmtId="43" fontId="22" fillId="0" borderId="3" xfId="3" applyFont="1" applyBorder="1" applyProtection="1">
      <protection hidden="1"/>
    </xf>
    <xf numFmtId="43" fontId="21" fillId="0" borderId="2" xfId="3" applyFont="1" applyBorder="1" applyProtection="1">
      <protection hidden="1"/>
    </xf>
    <xf numFmtId="0" fontId="16" fillId="2" borderId="0" xfId="0" applyFont="1" applyFill="1" applyAlignment="1">
      <alignment horizontal="left" vertical="center" wrapText="1"/>
    </xf>
    <xf numFmtId="0" fontId="16" fillId="2" borderId="0" xfId="0" applyFont="1" applyFill="1" applyAlignment="1">
      <alignment horizontal="center" vertical="top" wrapText="1"/>
    </xf>
    <xf numFmtId="0" fontId="14" fillId="2" borderId="0" xfId="0" applyFont="1" applyFill="1" applyAlignment="1">
      <alignment horizontal="left" vertical="center"/>
    </xf>
    <xf numFmtId="0" fontId="20" fillId="2" borderId="0" xfId="0" applyFont="1" applyFill="1" applyAlignment="1">
      <alignment horizontal="center" vertical="center" wrapText="1"/>
    </xf>
    <xf numFmtId="43" fontId="21" fillId="2" borderId="0" xfId="3" applyFont="1" applyFill="1" applyBorder="1" applyAlignment="1" applyProtection="1">
      <alignment horizontal="center" vertical="center" wrapText="1"/>
    </xf>
    <xf numFmtId="0" fontId="21" fillId="2" borderId="0" xfId="0" applyFont="1" applyFill="1" applyAlignment="1">
      <alignment horizontal="center" vertical="center"/>
    </xf>
    <xf numFmtId="165" fontId="21" fillId="2" borderId="0" xfId="0" applyNumberFormat="1" applyFont="1" applyFill="1" applyAlignment="1">
      <alignment horizontal="left" vertical="center" wrapText="1"/>
    </xf>
    <xf numFmtId="165" fontId="21" fillId="2" borderId="3" xfId="0" applyNumberFormat="1" applyFont="1" applyFill="1" applyBorder="1" applyAlignment="1">
      <alignment horizontal="left" wrapText="1"/>
    </xf>
    <xf numFmtId="165" fontId="21" fillId="2" borderId="0" xfId="0" applyNumberFormat="1" applyFont="1" applyFill="1" applyAlignment="1">
      <alignment horizontal="left" wrapText="1"/>
    </xf>
    <xf numFmtId="2" fontId="22" fillId="2" borderId="3" xfId="0" applyNumberFormat="1" applyFont="1" applyFill="1" applyBorder="1" applyAlignment="1">
      <alignment horizontal="center" wrapText="1"/>
    </xf>
    <xf numFmtId="2" fontId="22" fillId="2" borderId="5" xfId="0" applyNumberFormat="1" applyFont="1" applyFill="1" applyBorder="1" applyAlignment="1">
      <alignment horizontal="center" wrapText="1"/>
    </xf>
    <xf numFmtId="2" fontId="36" fillId="2" borderId="0" xfId="1" applyNumberFormat="1" applyFont="1" applyFill="1" applyBorder="1" applyAlignment="1" applyProtection="1">
      <alignment horizontal="center" vertical="center"/>
    </xf>
    <xf numFmtId="2" fontId="36" fillId="2" borderId="11" xfId="1" applyNumberFormat="1" applyFont="1" applyFill="1" applyBorder="1" applyAlignment="1" applyProtection="1">
      <alignment horizontal="center" vertical="center"/>
    </xf>
    <xf numFmtId="2" fontId="36" fillId="2" borderId="7" xfId="1" applyNumberFormat="1" applyFont="1" applyFill="1" applyBorder="1" applyAlignment="1" applyProtection="1">
      <alignment horizontal="center" vertical="center"/>
    </xf>
    <xf numFmtId="2" fontId="36" fillId="2" borderId="8" xfId="1" applyNumberFormat="1" applyFont="1" applyFill="1" applyBorder="1" applyAlignment="1" applyProtection="1">
      <alignment horizontal="center" vertical="center"/>
    </xf>
    <xf numFmtId="2" fontId="15" fillId="2" borderId="0" xfId="0" applyNumberFormat="1" applyFont="1" applyFill="1" applyAlignment="1">
      <alignment horizontal="center"/>
    </xf>
    <xf numFmtId="2" fontId="15" fillId="2" borderId="11" xfId="0" applyNumberFormat="1" applyFont="1" applyFill="1" applyBorder="1" applyAlignment="1">
      <alignment horizontal="center"/>
    </xf>
    <xf numFmtId="0" fontId="21" fillId="0" borderId="13" xfId="0" applyFont="1" applyBorder="1" applyAlignment="1">
      <alignment horizontal="center"/>
    </xf>
    <xf numFmtId="0" fontId="21" fillId="0" borderId="14" xfId="0" applyFont="1" applyBorder="1" applyAlignment="1">
      <alignment horizontal="center"/>
    </xf>
    <xf numFmtId="0" fontId="21" fillId="0" borderId="15" xfId="0" applyFont="1" applyBorder="1" applyAlignment="1">
      <alignment horizontal="center"/>
    </xf>
    <xf numFmtId="0" fontId="22" fillId="4" borderId="24" xfId="0" applyFont="1" applyFill="1" applyBorder="1" applyAlignment="1" applyProtection="1">
      <alignment horizontal="left" vertical="center"/>
      <protection locked="0"/>
    </xf>
    <xf numFmtId="0" fontId="22" fillId="4" borderId="25" xfId="0" applyFont="1" applyFill="1" applyBorder="1" applyAlignment="1" applyProtection="1">
      <alignment horizontal="left" vertical="center"/>
      <protection locked="0"/>
    </xf>
    <xf numFmtId="0" fontId="22" fillId="4" borderId="26" xfId="0" applyFont="1" applyFill="1" applyBorder="1" applyAlignment="1" applyProtection="1">
      <alignment horizontal="left" vertical="center"/>
      <protection locked="0"/>
    </xf>
    <xf numFmtId="2" fontId="22" fillId="4" borderId="24" xfId="0" applyNumberFormat="1" applyFont="1" applyFill="1" applyBorder="1" applyAlignment="1" applyProtection="1">
      <alignment horizontal="left" vertical="center"/>
      <protection locked="0"/>
    </xf>
    <xf numFmtId="2" fontId="22" fillId="4" borderId="25" xfId="0" applyNumberFormat="1" applyFont="1" applyFill="1" applyBorder="1" applyAlignment="1" applyProtection="1">
      <alignment horizontal="left" vertical="center"/>
      <protection locked="0"/>
    </xf>
    <xf numFmtId="2" fontId="22" fillId="4" borderId="26" xfId="0" applyNumberFormat="1" applyFont="1" applyFill="1" applyBorder="1" applyAlignment="1" applyProtection="1">
      <alignment horizontal="left" vertical="center"/>
      <protection locked="0"/>
    </xf>
    <xf numFmtId="0" fontId="22" fillId="4" borderId="27" xfId="0" applyFont="1" applyFill="1" applyBorder="1" applyAlignment="1" applyProtection="1">
      <alignment horizontal="left" vertical="center"/>
      <protection locked="0"/>
    </xf>
    <xf numFmtId="0" fontId="22" fillId="4" borderId="28" xfId="0" applyFont="1" applyFill="1" applyBorder="1" applyAlignment="1" applyProtection="1">
      <alignment horizontal="left" vertical="center"/>
      <protection locked="0"/>
    </xf>
    <xf numFmtId="0" fontId="22" fillId="4" borderId="29" xfId="0" applyFont="1" applyFill="1" applyBorder="1" applyAlignment="1" applyProtection="1">
      <alignment horizontal="left" vertical="center"/>
      <protection locked="0"/>
    </xf>
    <xf numFmtId="0" fontId="22" fillId="4" borderId="33" xfId="0" applyFont="1" applyFill="1" applyBorder="1" applyAlignment="1" applyProtection="1">
      <alignment horizontal="left" vertical="center"/>
      <protection locked="0"/>
    </xf>
    <xf numFmtId="0" fontId="22" fillId="4" borderId="34" xfId="0" applyFont="1" applyFill="1" applyBorder="1" applyAlignment="1" applyProtection="1">
      <alignment horizontal="left" vertical="center"/>
      <protection locked="0"/>
    </xf>
    <xf numFmtId="0" fontId="22" fillId="4" borderId="35" xfId="0" applyFont="1" applyFill="1" applyBorder="1" applyAlignment="1" applyProtection="1">
      <alignment horizontal="left" vertical="center"/>
      <protection locked="0"/>
    </xf>
    <xf numFmtId="0" fontId="22" fillId="4" borderId="30" xfId="0" applyFont="1" applyFill="1" applyBorder="1" applyAlignment="1" applyProtection="1">
      <alignment horizontal="left" vertical="center"/>
      <protection locked="0"/>
    </xf>
    <xf numFmtId="0" fontId="22" fillId="4" borderId="31" xfId="0" applyFont="1" applyFill="1" applyBorder="1" applyAlignment="1" applyProtection="1">
      <alignment horizontal="left" vertical="center"/>
      <protection locked="0"/>
    </xf>
    <xf numFmtId="0" fontId="22" fillId="4" borderId="6" xfId="0" applyFont="1" applyFill="1" applyBorder="1" applyAlignment="1" applyProtection="1">
      <alignment horizontal="left" vertical="center"/>
      <protection locked="0"/>
    </xf>
    <xf numFmtId="0" fontId="22" fillId="4" borderId="7" xfId="0" applyFont="1" applyFill="1" applyBorder="1" applyAlignment="1" applyProtection="1">
      <alignment horizontal="left" vertical="center"/>
      <protection locked="0"/>
    </xf>
    <xf numFmtId="0" fontId="15" fillId="0" borderId="0" xfId="0" applyFont="1" applyAlignment="1">
      <alignment horizontal="center" vertical="center"/>
    </xf>
    <xf numFmtId="165" fontId="21" fillId="0" borderId="0" xfId="0" applyNumberFormat="1" applyFont="1" applyAlignment="1">
      <alignment horizontal="left" wrapText="1"/>
    </xf>
    <xf numFmtId="0" fontId="16" fillId="0" borderId="0" xfId="0" applyFont="1" applyAlignment="1" applyProtection="1">
      <alignment horizontal="left" vertical="top"/>
      <protection hidden="1"/>
    </xf>
    <xf numFmtId="2" fontId="16" fillId="0" borderId="0" xfId="0" applyNumberFormat="1" applyFont="1" applyAlignment="1">
      <alignment horizontal="center" vertical="top"/>
    </xf>
    <xf numFmtId="0" fontId="30" fillId="0" borderId="13" xfId="0" applyFont="1" applyBorder="1" applyAlignment="1">
      <alignment horizontal="center" vertical="center" wrapText="1"/>
    </xf>
    <xf numFmtId="0" fontId="30" fillId="0" borderId="14" xfId="0" applyFont="1" applyBorder="1" applyAlignment="1">
      <alignment horizontal="center" vertical="center" wrapText="1"/>
    </xf>
    <xf numFmtId="0" fontId="30" fillId="0" borderId="15"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0" xfId="0" applyFont="1" applyAlignment="1">
      <alignment horizontal="center" vertical="center" wrapText="1"/>
    </xf>
  </cellXfs>
  <cellStyles count="6">
    <cellStyle name="Comma" xfId="3" builtinId="3"/>
    <cellStyle name="Hyperlink" xfId="1" builtinId="8"/>
    <cellStyle name="Normal" xfId="0" builtinId="0"/>
    <cellStyle name="Normal 2" xfId="2" xr:uid="{00000000-0005-0000-0000-000002000000}"/>
    <cellStyle name="Normal 3" xfId="4" xr:uid="{7841D59D-3DB5-42FD-8E0F-6FA4F13192A2}"/>
    <cellStyle name="Normal 4" xfId="5" xr:uid="{9CC84968-B1FF-4C04-B266-E33BE123FC56}"/>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8CC2F6"/>
      <color rgb="FF8377B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accounts@salisbury.anglican.org?subject=Parochial%20Fe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accounts@salisbury.anglican.org?subject=Parochial%20Fee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hyperlink" Target="mailto:accounts@salisbury.anglican.org?subject=Parochial%20Fees"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churchofengland.org/resources/clergy-resources/life-events-parochial-fees-and-guidan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52"/>
  <sheetViews>
    <sheetView tabSelected="1" zoomScaleNormal="100" zoomScaleSheetLayoutView="100" workbookViewId="0">
      <selection sqref="A1:B2"/>
    </sheetView>
  </sheetViews>
  <sheetFormatPr defaultColWidth="0" defaultRowHeight="13.5" zeroHeight="1"/>
  <cols>
    <col min="1" max="1" width="31.5703125" style="3" customWidth="1"/>
    <col min="2" max="2" width="62" style="3" customWidth="1"/>
    <col min="3" max="3" width="23.85546875" style="3" customWidth="1"/>
    <col min="4" max="4" width="24" style="3" customWidth="1"/>
    <col min="5" max="5" width="2.7109375" style="3" customWidth="1"/>
    <col min="6" max="13" width="9.28515625" style="3" hidden="1" customWidth="1"/>
    <col min="14" max="16384" width="9.140625" style="3" hidden="1"/>
  </cols>
  <sheetData>
    <row r="1" spans="1:5" s="2" customFormat="1" ht="15.75">
      <c r="A1" s="190" t="s">
        <v>684</v>
      </c>
      <c r="B1" s="190"/>
      <c r="C1" s="16"/>
      <c r="D1" s="16"/>
      <c r="E1" s="16"/>
    </row>
    <row r="2" spans="1:5" s="2" customFormat="1" ht="15.75">
      <c r="A2" s="190"/>
      <c r="B2" s="190"/>
      <c r="C2" s="16"/>
      <c r="D2" s="16"/>
      <c r="E2" s="16"/>
    </row>
    <row r="3" spans="1:5" s="2" customFormat="1">
      <c r="A3" s="188" t="s">
        <v>672</v>
      </c>
      <c r="B3" s="188"/>
      <c r="C3" s="188"/>
      <c r="D3" s="188"/>
    </row>
    <row r="4" spans="1:5" s="2" customFormat="1" ht="15.75">
      <c r="A4" s="188"/>
      <c r="B4" s="188"/>
      <c r="C4" s="188"/>
      <c r="D4" s="188"/>
      <c r="E4" s="19"/>
    </row>
    <row r="5" spans="1:5" s="2" customFormat="1" ht="15.75">
      <c r="A5" s="188"/>
      <c r="B5" s="188"/>
      <c r="C5" s="188"/>
      <c r="D5" s="188"/>
      <c r="E5" s="19"/>
    </row>
    <row r="6" spans="1:5" s="2" customFormat="1" ht="15.75">
      <c r="A6" s="17" t="s">
        <v>685</v>
      </c>
      <c r="B6" s="17" t="s">
        <v>686</v>
      </c>
      <c r="C6" s="18"/>
      <c r="D6" s="18"/>
      <c r="E6" s="17"/>
    </row>
    <row r="7" spans="1:5" s="2" customFormat="1" ht="15.75">
      <c r="A7" s="19" t="s">
        <v>678</v>
      </c>
      <c r="B7" s="20" t="s">
        <v>677</v>
      </c>
      <c r="C7" s="20"/>
      <c r="D7" s="20"/>
      <c r="E7" s="19"/>
    </row>
    <row r="8" spans="1:5" s="2" customFormat="1" ht="15.75">
      <c r="A8" s="16" t="s">
        <v>659</v>
      </c>
      <c r="B8" s="188" t="s">
        <v>661</v>
      </c>
      <c r="C8" s="188"/>
      <c r="D8" s="188"/>
      <c r="E8" s="16"/>
    </row>
    <row r="9" spans="1:5" s="2" customFormat="1" ht="15.75">
      <c r="A9" s="16" t="s">
        <v>658</v>
      </c>
      <c r="B9" s="188" t="s">
        <v>661</v>
      </c>
      <c r="C9" s="188"/>
      <c r="D9" s="188"/>
      <c r="E9" s="16"/>
    </row>
    <row r="10" spans="1:5" s="2" customFormat="1" ht="15.75">
      <c r="A10" s="16" t="s">
        <v>591</v>
      </c>
      <c r="B10" s="188" t="s">
        <v>661</v>
      </c>
      <c r="C10" s="188"/>
      <c r="D10" s="188"/>
      <c r="E10" s="16"/>
    </row>
    <row r="11" spans="1:5" s="2" customFormat="1" ht="15.75">
      <c r="A11" s="16" t="s">
        <v>583</v>
      </c>
      <c r="B11" s="188" t="s">
        <v>661</v>
      </c>
      <c r="C11" s="188"/>
      <c r="D11" s="188"/>
      <c r="E11" s="16"/>
    </row>
    <row r="12" spans="1:5" s="2" customFormat="1" ht="15.75">
      <c r="A12" s="16" t="s">
        <v>653</v>
      </c>
      <c r="B12" s="188" t="s">
        <v>662</v>
      </c>
      <c r="C12" s="188"/>
      <c r="D12" s="188"/>
      <c r="E12" s="16"/>
    </row>
    <row r="13" spans="1:5" s="2" customFormat="1" ht="15.75">
      <c r="A13" s="16" t="s">
        <v>582</v>
      </c>
      <c r="B13" s="188" t="s">
        <v>663</v>
      </c>
      <c r="C13" s="188"/>
      <c r="D13" s="188"/>
      <c r="E13" s="16"/>
    </row>
    <row r="14" spans="1:5" s="2" customFormat="1" ht="15.75">
      <c r="A14" s="16" t="s">
        <v>581</v>
      </c>
      <c r="B14" s="188" t="s">
        <v>664</v>
      </c>
      <c r="C14" s="188"/>
      <c r="D14" s="188"/>
      <c r="E14" s="16"/>
    </row>
    <row r="15" spans="1:5" s="2" customFormat="1" ht="37.5" customHeight="1">
      <c r="A15" s="21" t="s">
        <v>681</v>
      </c>
      <c r="B15" s="188" t="s">
        <v>762</v>
      </c>
      <c r="C15" s="188"/>
      <c r="D15" s="188"/>
      <c r="E15" s="21"/>
    </row>
    <row r="16" spans="1:5" s="2" customFormat="1" ht="15.75">
      <c r="A16" s="16" t="s">
        <v>682</v>
      </c>
      <c r="B16" s="188" t="s">
        <v>661</v>
      </c>
      <c r="C16" s="188"/>
      <c r="D16" s="188"/>
      <c r="E16" s="16"/>
    </row>
    <row r="17" spans="1:5" s="2" customFormat="1" ht="15.75">
      <c r="A17" s="19" t="s">
        <v>731</v>
      </c>
      <c r="B17" s="188" t="s">
        <v>666</v>
      </c>
      <c r="C17" s="188"/>
      <c r="D17" s="188"/>
      <c r="E17" s="19"/>
    </row>
    <row r="18" spans="1:5" s="2" customFormat="1" ht="15.75">
      <c r="A18" s="16" t="s">
        <v>2</v>
      </c>
      <c r="B18" s="188" t="s">
        <v>667</v>
      </c>
      <c r="C18" s="188"/>
      <c r="D18" s="188"/>
      <c r="E18" s="16"/>
    </row>
    <row r="19" spans="1:5" s="2" customFormat="1" ht="15.75">
      <c r="A19" s="16" t="s">
        <v>6</v>
      </c>
      <c r="B19" s="188" t="s">
        <v>665</v>
      </c>
      <c r="C19" s="188"/>
      <c r="D19" s="188"/>
      <c r="E19" s="16"/>
    </row>
    <row r="20" spans="1:5" s="2" customFormat="1" ht="15.75">
      <c r="A20" s="16" t="s">
        <v>601</v>
      </c>
      <c r="B20" s="188" t="s">
        <v>661</v>
      </c>
      <c r="C20" s="188"/>
      <c r="D20" s="188"/>
      <c r="E20" s="16"/>
    </row>
    <row r="21" spans="1:5" s="2" customFormat="1" ht="15.75">
      <c r="A21" s="16" t="s">
        <v>602</v>
      </c>
      <c r="B21" s="188" t="s">
        <v>732</v>
      </c>
      <c r="C21" s="188"/>
      <c r="D21" s="188"/>
      <c r="E21" s="16"/>
    </row>
    <row r="22" spans="1:5" s="2" customFormat="1" ht="15.75">
      <c r="A22" s="16" t="s">
        <v>530</v>
      </c>
      <c r="B22" s="188" t="s">
        <v>668</v>
      </c>
      <c r="C22" s="188"/>
      <c r="D22" s="188"/>
      <c r="E22" s="16"/>
    </row>
    <row r="23" spans="1:5" s="2" customFormat="1" ht="15.75">
      <c r="A23" s="21" t="s">
        <v>743</v>
      </c>
      <c r="B23" s="188" t="s">
        <v>661</v>
      </c>
      <c r="C23" s="188"/>
      <c r="D23" s="188"/>
      <c r="E23" s="21"/>
    </row>
    <row r="24" spans="1:5" s="2" customFormat="1" ht="15.75">
      <c r="A24" s="16" t="s">
        <v>12</v>
      </c>
      <c r="B24" s="188" t="s">
        <v>668</v>
      </c>
      <c r="C24" s="188"/>
      <c r="D24" s="188"/>
      <c r="E24" s="16"/>
    </row>
    <row r="25" spans="1:5" s="2" customFormat="1" ht="15.75">
      <c r="A25" s="16" t="s">
        <v>13</v>
      </c>
      <c r="B25" s="188" t="s">
        <v>668</v>
      </c>
      <c r="C25" s="188"/>
      <c r="D25" s="188"/>
      <c r="E25" s="16"/>
    </row>
    <row r="26" spans="1:5" s="2" customFormat="1" ht="15.75">
      <c r="A26" s="16" t="s">
        <v>14</v>
      </c>
      <c r="B26" s="188" t="s">
        <v>668</v>
      </c>
      <c r="C26" s="188"/>
      <c r="D26" s="188"/>
      <c r="E26" s="16"/>
    </row>
    <row r="27" spans="1:5" s="2" customFormat="1" ht="15.75">
      <c r="A27" s="16" t="s">
        <v>3</v>
      </c>
      <c r="B27" s="188" t="s">
        <v>680</v>
      </c>
      <c r="C27" s="188"/>
      <c r="D27" s="188"/>
      <c r="E27" s="16"/>
    </row>
    <row r="28" spans="1:5" s="2" customFormat="1" ht="15.75">
      <c r="A28" s="16" t="s">
        <v>15</v>
      </c>
      <c r="B28" s="188" t="s">
        <v>669</v>
      </c>
      <c r="C28" s="188"/>
      <c r="D28" s="188"/>
      <c r="E28" s="16"/>
    </row>
    <row r="29" spans="1:5" s="2" customFormat="1" ht="15.75">
      <c r="A29" s="16" t="s">
        <v>4</v>
      </c>
      <c r="B29" s="188" t="s">
        <v>670</v>
      </c>
      <c r="C29" s="188"/>
      <c r="D29" s="188"/>
      <c r="E29" s="16"/>
    </row>
    <row r="30" spans="1:5" s="2" customFormat="1" ht="15.75">
      <c r="A30" s="16" t="s">
        <v>5</v>
      </c>
      <c r="B30" s="188" t="s">
        <v>671</v>
      </c>
      <c r="C30" s="188"/>
      <c r="D30" s="188"/>
      <c r="E30" s="16"/>
    </row>
    <row r="31" spans="1:5" s="2" customFormat="1" ht="15.75">
      <c r="A31" s="16"/>
      <c r="B31" s="22"/>
      <c r="C31" s="22"/>
      <c r="D31" s="22"/>
      <c r="E31" s="16"/>
    </row>
    <row r="32" spans="1:5" s="2" customFormat="1" ht="15.75">
      <c r="A32" s="17" t="s">
        <v>685</v>
      </c>
      <c r="B32" s="17" t="s">
        <v>691</v>
      </c>
      <c r="C32" s="23"/>
      <c r="D32" s="24"/>
      <c r="E32" s="17"/>
    </row>
    <row r="33" spans="1:5" s="2" customFormat="1" ht="15.75">
      <c r="A33" s="25"/>
      <c r="B33" s="188" t="s">
        <v>693</v>
      </c>
      <c r="C33" s="188"/>
      <c r="D33" s="188"/>
      <c r="E33" s="25"/>
    </row>
    <row r="34" spans="1:5" s="2" customFormat="1" ht="15.75">
      <c r="A34" s="25"/>
      <c r="B34" s="188"/>
      <c r="C34" s="188"/>
      <c r="D34" s="188"/>
      <c r="E34" s="25"/>
    </row>
    <row r="35" spans="1:5" s="2" customFormat="1" ht="15.75">
      <c r="A35" s="17" t="s">
        <v>685</v>
      </c>
      <c r="B35" s="17" t="s">
        <v>689</v>
      </c>
      <c r="C35" s="23"/>
      <c r="D35" s="24"/>
      <c r="E35" s="17"/>
    </row>
    <row r="36" spans="1:5" s="2" customFormat="1" ht="15.75">
      <c r="A36" s="25"/>
      <c r="B36" s="188" t="s">
        <v>690</v>
      </c>
      <c r="C36" s="188"/>
      <c r="D36" s="188"/>
      <c r="E36" s="25"/>
    </row>
    <row r="37" spans="1:5" s="2" customFormat="1" ht="15.75">
      <c r="A37" s="25"/>
      <c r="B37" s="188"/>
      <c r="C37" s="188"/>
      <c r="D37" s="188"/>
      <c r="E37" s="25"/>
    </row>
    <row r="38" spans="1:5" s="2" customFormat="1" ht="15.75">
      <c r="A38" s="17" t="s">
        <v>24</v>
      </c>
      <c r="B38" s="23"/>
      <c r="C38" s="18"/>
      <c r="D38" s="18"/>
      <c r="E38" s="17"/>
    </row>
    <row r="39" spans="1:5" s="2" customFormat="1" ht="15.75">
      <c r="A39" s="189" t="s">
        <v>733</v>
      </c>
      <c r="B39" s="26" t="s">
        <v>18</v>
      </c>
      <c r="C39" s="27" t="s">
        <v>675</v>
      </c>
      <c r="D39" s="25" t="s">
        <v>20</v>
      </c>
      <c r="E39" s="189"/>
    </row>
    <row r="40" spans="1:5" s="2" customFormat="1" ht="15.75">
      <c r="A40" s="189"/>
      <c r="B40" s="27"/>
      <c r="C40" s="27" t="s">
        <v>673</v>
      </c>
      <c r="D40" s="25" t="s">
        <v>21</v>
      </c>
      <c r="E40" s="189"/>
    </row>
    <row r="41" spans="1:5" s="2" customFormat="1" ht="15.75">
      <c r="A41" s="189"/>
      <c r="B41" s="27" t="s">
        <v>19</v>
      </c>
      <c r="C41" s="27" t="s">
        <v>674</v>
      </c>
      <c r="D41" s="25" t="s">
        <v>22</v>
      </c>
      <c r="E41" s="189"/>
    </row>
    <row r="42" spans="1:5" s="2" customFormat="1" ht="15.75">
      <c r="A42" s="189"/>
      <c r="B42" s="27" t="s">
        <v>705</v>
      </c>
      <c r="C42" s="27"/>
      <c r="D42" s="27"/>
      <c r="E42" s="189"/>
    </row>
    <row r="43" spans="1:5" s="2" customFormat="1" ht="15.75">
      <c r="A43" s="189"/>
      <c r="B43" s="27" t="s">
        <v>706</v>
      </c>
      <c r="C43" s="27" t="s">
        <v>676</v>
      </c>
      <c r="D43" s="25" t="s">
        <v>20</v>
      </c>
      <c r="E43" s="189"/>
    </row>
    <row r="44" spans="1:5" s="2" customFormat="1" ht="15.75" hidden="1" customHeight="1">
      <c r="A44" s="189"/>
      <c r="B44" s="27" t="s">
        <v>707</v>
      </c>
      <c r="C44" s="27"/>
      <c r="D44" s="27"/>
      <c r="E44" s="189"/>
    </row>
    <row r="45" spans="1:5" s="2" customFormat="1" ht="15.75">
      <c r="A45" s="189"/>
      <c r="B45" s="27" t="s">
        <v>708</v>
      </c>
      <c r="C45" s="191" t="s">
        <v>710</v>
      </c>
      <c r="D45" s="191"/>
      <c r="E45" s="189"/>
    </row>
    <row r="46" spans="1:5" s="2" customFormat="1" ht="15.75">
      <c r="A46" s="189"/>
      <c r="B46" s="27" t="s">
        <v>626</v>
      </c>
      <c r="C46" s="191"/>
      <c r="D46" s="191"/>
      <c r="E46" s="189"/>
    </row>
    <row r="47" spans="1:5" s="2" customFormat="1" ht="15.75">
      <c r="A47" s="25"/>
      <c r="B47" s="27" t="s">
        <v>709</v>
      </c>
      <c r="C47" s="191"/>
      <c r="D47" s="191"/>
      <c r="E47" s="25"/>
    </row>
    <row r="48" spans="1:5" s="2" customFormat="1" ht="15.75">
      <c r="A48" s="17" t="s">
        <v>25</v>
      </c>
      <c r="B48" s="18"/>
      <c r="C48" s="18"/>
      <c r="D48" s="18"/>
      <c r="E48" s="17"/>
    </row>
    <row r="49" spans="1:5" ht="15.75">
      <c r="A49" s="188" t="s">
        <v>679</v>
      </c>
      <c r="B49" s="188"/>
      <c r="C49" s="188"/>
      <c r="D49" s="188"/>
      <c r="E49" s="16"/>
    </row>
    <row r="50" spans="1:5" ht="15.75">
      <c r="A50" s="188"/>
      <c r="B50" s="188"/>
      <c r="C50" s="188"/>
      <c r="D50" s="188"/>
      <c r="E50" s="16"/>
    </row>
    <row r="51" spans="1:5">
      <c r="A51" s="188"/>
      <c r="B51" s="188"/>
      <c r="C51" s="188"/>
      <c r="D51" s="188"/>
    </row>
    <row r="52" spans="1:5" ht="15">
      <c r="A52" s="15"/>
      <c r="B52" s="15"/>
      <c r="C52" s="15"/>
      <c r="D52" s="15"/>
      <c r="E52" s="15"/>
    </row>
  </sheetData>
  <sheetProtection algorithmName="SHA-512" hashValue="7nZM/naotL3eLp9B19rJ3qaRHgO9hbtK/CbF2KhdyAd/0C/UB97x8vOFHbteUa0O8i4VjElM18wOiRloPbzaMA==" saltValue="/xTwIbCCwVoct9fSBfq9Jw==" spinCount="100000" sheet="1"/>
  <mergeCells count="31">
    <mergeCell ref="E39:E46"/>
    <mergeCell ref="A1:B2"/>
    <mergeCell ref="A3:D5"/>
    <mergeCell ref="A49:D51"/>
    <mergeCell ref="A39:A46"/>
    <mergeCell ref="B36:D37"/>
    <mergeCell ref="C45:D47"/>
    <mergeCell ref="B29:D29"/>
    <mergeCell ref="B30:D30"/>
    <mergeCell ref="B24:D24"/>
    <mergeCell ref="B25:D25"/>
    <mergeCell ref="B26:D26"/>
    <mergeCell ref="B27:D27"/>
    <mergeCell ref="B28:D28"/>
    <mergeCell ref="B19:D19"/>
    <mergeCell ref="B20:D20"/>
    <mergeCell ref="B21:D21"/>
    <mergeCell ref="B33:D34"/>
    <mergeCell ref="B13:D13"/>
    <mergeCell ref="B9:D9"/>
    <mergeCell ref="B8:D8"/>
    <mergeCell ref="B10:D10"/>
    <mergeCell ref="B11:D11"/>
    <mergeCell ref="B12:D12"/>
    <mergeCell ref="B22:D22"/>
    <mergeCell ref="B23:D23"/>
    <mergeCell ref="B14:D14"/>
    <mergeCell ref="B15:D15"/>
    <mergeCell ref="B16:D16"/>
    <mergeCell ref="B17:D17"/>
    <mergeCell ref="B18:D18"/>
  </mergeCells>
  <hyperlinks>
    <hyperlink ref="B39" r:id="rId1" xr:uid="{EB531B46-7327-4677-B912-9AFBC1BB7830}"/>
  </hyperlinks>
  <pageMargins left="0.23622047244094491" right="0.23622047244094491" top="0.74803149606299213" bottom="0.74803149606299213" header="0.31496062992125984" footer="0.31496062992125984"/>
  <pageSetup paperSize="9" scale="71"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Y59"/>
  <sheetViews>
    <sheetView zoomScaleNormal="100" zoomScaleSheetLayoutView="100" workbookViewId="0">
      <selection activeCell="L4" sqref="L4:P4"/>
    </sheetView>
  </sheetViews>
  <sheetFormatPr defaultColWidth="0" defaultRowHeight="16.5" zeroHeight="1"/>
  <cols>
    <col min="1" max="1" width="17.28515625" style="5" customWidth="1"/>
    <col min="2" max="2" width="44.28515625" style="5" customWidth="1"/>
    <col min="3" max="3" width="18.42578125" style="5" customWidth="1"/>
    <col min="4" max="4" width="22.85546875" style="5" customWidth="1"/>
    <col min="5" max="5" width="24.140625" style="5" customWidth="1"/>
    <col min="6" max="6" width="25.85546875" style="5" bestFit="1" customWidth="1"/>
    <col min="7" max="7" width="18.28515625" style="5" customWidth="1"/>
    <col min="8" max="8" width="12.5703125" style="6" customWidth="1"/>
    <col min="9" max="9" width="22.85546875" style="5" bestFit="1" customWidth="1"/>
    <col min="10" max="10" width="12.5703125" style="6" customWidth="1"/>
    <col min="11" max="11" width="12.5703125" style="7" customWidth="1"/>
    <col min="12" max="12" width="12.140625" style="6" customWidth="1"/>
    <col min="13" max="14" width="11.42578125" style="6" customWidth="1"/>
    <col min="15" max="15" width="12.85546875" style="7" customWidth="1"/>
    <col min="16" max="16" width="11.85546875" style="6" customWidth="1"/>
    <col min="17" max="17" width="3" style="3" customWidth="1"/>
    <col min="18" max="24" width="9.28515625" style="3" hidden="1" customWidth="1"/>
    <col min="25" max="25" width="2.28515625" style="3" hidden="1" customWidth="1"/>
    <col min="26" max="16384" width="9.28515625" style="3" hidden="1"/>
  </cols>
  <sheetData>
    <row r="1" spans="1:17" s="166" customFormat="1" ht="33" customHeight="1">
      <c r="A1" s="28" t="s">
        <v>659</v>
      </c>
      <c r="B1" s="214"/>
      <c r="C1" s="215"/>
      <c r="D1" s="216"/>
      <c r="E1" s="28" t="s">
        <v>653</v>
      </c>
      <c r="F1" s="144" t="str">
        <f>B3&amp;"-"&amp;B4</f>
        <v>-</v>
      </c>
      <c r="G1" s="145"/>
      <c r="H1" s="126"/>
      <c r="I1" s="127"/>
      <c r="J1" s="146"/>
      <c r="K1" s="146"/>
      <c r="L1" s="197" t="s">
        <v>657</v>
      </c>
      <c r="M1" s="197"/>
      <c r="N1" s="197"/>
      <c r="O1" s="197"/>
      <c r="P1" s="198"/>
      <c r="Q1" s="162"/>
    </row>
    <row r="2" spans="1:17" s="166" customFormat="1" ht="26.25" customHeight="1">
      <c r="A2" s="30" t="s">
        <v>658</v>
      </c>
      <c r="B2" s="211"/>
      <c r="C2" s="212"/>
      <c r="D2" s="213"/>
      <c r="E2" s="124"/>
      <c r="F2" s="124"/>
      <c r="G2" s="124"/>
      <c r="H2" s="124"/>
      <c r="I2" s="125"/>
      <c r="J2" s="147"/>
      <c r="K2" s="147"/>
      <c r="L2" s="199" t="s">
        <v>18</v>
      </c>
      <c r="M2" s="199"/>
      <c r="N2" s="199"/>
      <c r="O2" s="199"/>
      <c r="P2" s="200"/>
      <c r="Q2" s="162"/>
    </row>
    <row r="3" spans="1:17" s="166" customFormat="1" ht="26.25" customHeight="1">
      <c r="A3" s="30" t="s">
        <v>591</v>
      </c>
      <c r="B3" s="208"/>
      <c r="C3" s="209"/>
      <c r="D3" s="210"/>
      <c r="E3" s="30" t="s">
        <v>582</v>
      </c>
      <c r="F3" s="220"/>
      <c r="G3" s="221"/>
      <c r="H3" s="221"/>
      <c r="I3" s="221"/>
      <c r="J3" s="148"/>
      <c r="K3" s="148"/>
      <c r="L3" s="203" t="s">
        <v>698</v>
      </c>
      <c r="M3" s="203"/>
      <c r="N3" s="203"/>
      <c r="O3" s="203"/>
      <c r="P3" s="204"/>
      <c r="Q3" s="162"/>
    </row>
    <row r="4" spans="1:17" s="166" customFormat="1" ht="26.25" customHeight="1">
      <c r="A4" s="156" t="s">
        <v>583</v>
      </c>
      <c r="B4" s="217"/>
      <c r="C4" s="218"/>
      <c r="D4" s="219"/>
      <c r="E4" s="156" t="s">
        <v>581</v>
      </c>
      <c r="F4" s="222"/>
      <c r="G4" s="223"/>
      <c r="H4" s="223"/>
      <c r="I4" s="223"/>
      <c r="J4" s="157"/>
      <c r="K4" s="157"/>
      <c r="L4" s="201" t="str">
        <f>HYPERLINK("https://www.salisbury.anglican.org/resources-library/parishes/finance","Finance")</f>
        <v>Finance</v>
      </c>
      <c r="M4" s="201"/>
      <c r="N4" s="201"/>
      <c r="O4" s="201"/>
      <c r="P4" s="202"/>
      <c r="Q4" s="162"/>
    </row>
    <row r="5" spans="1:17" s="168" customFormat="1" ht="30">
      <c r="A5" s="31" t="s">
        <v>531</v>
      </c>
      <c r="B5" s="31" t="s">
        <v>683</v>
      </c>
      <c r="C5" s="32" t="s">
        <v>734</v>
      </c>
      <c r="D5" s="31" t="s">
        <v>2</v>
      </c>
      <c r="E5" s="31" t="s">
        <v>6</v>
      </c>
      <c r="F5" s="31" t="s">
        <v>601</v>
      </c>
      <c r="G5" s="33" t="s">
        <v>602</v>
      </c>
      <c r="H5" s="34" t="s">
        <v>697</v>
      </c>
      <c r="I5" s="34" t="s">
        <v>743</v>
      </c>
      <c r="J5" s="34" t="s">
        <v>12</v>
      </c>
      <c r="K5" s="34" t="s">
        <v>13</v>
      </c>
      <c r="L5" s="35" t="s">
        <v>14</v>
      </c>
      <c r="M5" s="34" t="s">
        <v>3</v>
      </c>
      <c r="N5" s="36" t="s">
        <v>15</v>
      </c>
      <c r="O5" s="34" t="s">
        <v>4</v>
      </c>
      <c r="P5" s="35" t="s">
        <v>5</v>
      </c>
      <c r="Q5" s="167"/>
    </row>
    <row r="6" spans="1:17" s="166" customFormat="1" ht="15">
      <c r="A6" s="37"/>
      <c r="B6" s="38"/>
      <c r="C6" s="38"/>
      <c r="D6" s="39"/>
      <c r="E6" s="39"/>
      <c r="F6" s="39"/>
      <c r="G6" s="149"/>
      <c r="H6" s="138">
        <f t="shared" ref="H6:H47" si="0">IF(A6="",0,(IF(ISNA(VLOOKUP($G6,amount,3,0)),0,VLOOKUP($G6,amount,3,0))))</f>
        <v>0</v>
      </c>
      <c r="I6" s="41"/>
      <c r="J6" s="139">
        <f t="shared" ref="J6:J47" si="1">IF($I6="",0,IF($I6="Parish Priest",0,IF($I6="Retired Clergy with PTO",IF(ISNA(VLOOKUP($G6,amount,8,0)),0,VLOOKUP($G6,amount,8,0)),IF($I6="LLM with PTO",IF(ISNA(VLOOKUP($G6,amount,11,0)),0,VLOOKUP($G6,amount,11,0))))))</f>
        <v>0</v>
      </c>
      <c r="K6" s="140">
        <f t="shared" ref="K6:K47" si="2">IF(A6="",0,IF($I6="",0,IF($I6="Parish Priest",IF(ISNA(VLOOKUP($G6,amount,4,0)),0,VLOOKUP($G6,amount,4,0)),IF($I6="Retired Clergy with PTO",IF(ISNA(VLOOKUP($G6,amount,6,0)),0,VLOOKUP($G6,amount,6,0)),IF($I6="LLM with PTO",IF(ISNA(VLOOKUP($G6,amount,9,0)),0,VLOOKUP($G6,amount,9,0)))))))</f>
        <v>0</v>
      </c>
      <c r="L6" s="150">
        <f t="shared" ref="L6:L47" si="3">IF(A6="",0,IF(I6="",0,
IF(AND($G$2&lt;&gt;"Yes",$I6&lt;&gt;"Yes"),IF(ISNA(VLOOKUP($G6,amount,5,0)),0,VLOOKUP($G6,amount,5,0)),IF(AND($G$2&lt;&gt;"Yes",$I6="YES"),IF(ISNA(VLOOKUP($G6,amount,7,0)),0,VLOOKUP($G6,amount,7,0)),IF(AND($G$2="Yes",$I6&lt;&gt;"YES"),IF(ISNA(VLOOKUP($G6,amount,10,0)),0,VLOOKUP($G6,amount,10,0)),IF(ISNA(VLOOKUP($G6,amount,12,0)),0,VLOOKUP($G6,amount,12,0)))))))</f>
        <v>0</v>
      </c>
      <c r="M6" s="151"/>
      <c r="N6" s="151"/>
      <c r="O6" s="141">
        <f>J6+L6+M6+K6</f>
        <v>0</v>
      </c>
      <c r="P6" s="142">
        <f>O6-N6-K6-J6</f>
        <v>0</v>
      </c>
      <c r="Q6" s="169"/>
    </row>
    <row r="7" spans="1:17" s="166" customFormat="1" ht="15">
      <c r="A7" s="37"/>
      <c r="B7" s="38"/>
      <c r="C7" s="38"/>
      <c r="D7" s="39"/>
      <c r="E7" s="39"/>
      <c r="F7" s="39"/>
      <c r="G7" s="149"/>
      <c r="H7" s="138">
        <f t="shared" si="0"/>
        <v>0</v>
      </c>
      <c r="I7" s="41"/>
      <c r="J7" s="139">
        <f t="shared" si="1"/>
        <v>0</v>
      </c>
      <c r="K7" s="140">
        <f t="shared" si="2"/>
        <v>0</v>
      </c>
      <c r="L7" s="150">
        <f t="shared" si="3"/>
        <v>0</v>
      </c>
      <c r="M7" s="151"/>
      <c r="N7" s="151"/>
      <c r="O7" s="141">
        <f>J7+L7+M7+K7</f>
        <v>0</v>
      </c>
      <c r="P7" s="142">
        <f>O7-N7-K7-J7</f>
        <v>0</v>
      </c>
      <c r="Q7" s="169"/>
    </row>
    <row r="8" spans="1:17" s="166" customFormat="1" ht="15">
      <c r="A8" s="37"/>
      <c r="B8" s="38"/>
      <c r="C8" s="38"/>
      <c r="D8" s="39"/>
      <c r="E8" s="39"/>
      <c r="F8" s="39"/>
      <c r="G8" s="149"/>
      <c r="H8" s="138">
        <f t="shared" si="0"/>
        <v>0</v>
      </c>
      <c r="I8" s="41"/>
      <c r="J8" s="139">
        <f t="shared" si="1"/>
        <v>0</v>
      </c>
      <c r="K8" s="140">
        <f t="shared" si="2"/>
        <v>0</v>
      </c>
      <c r="L8" s="150">
        <f t="shared" si="3"/>
        <v>0</v>
      </c>
      <c r="M8" s="151"/>
      <c r="N8" s="151"/>
      <c r="O8" s="141">
        <f t="shared" ref="O8:O47" si="4">J8+L8+M8+K8</f>
        <v>0</v>
      </c>
      <c r="P8" s="142">
        <f>O8-N8-K8-J8</f>
        <v>0</v>
      </c>
      <c r="Q8" s="169"/>
    </row>
    <row r="9" spans="1:17" s="166" customFormat="1" ht="15">
      <c r="A9" s="37"/>
      <c r="B9" s="38"/>
      <c r="C9" s="38"/>
      <c r="D9" s="39"/>
      <c r="E9" s="39"/>
      <c r="F9" s="39"/>
      <c r="G9" s="149"/>
      <c r="H9" s="138">
        <f t="shared" si="0"/>
        <v>0</v>
      </c>
      <c r="I9" s="41"/>
      <c r="J9" s="139">
        <f t="shared" si="1"/>
        <v>0</v>
      </c>
      <c r="K9" s="140">
        <f t="shared" si="2"/>
        <v>0</v>
      </c>
      <c r="L9" s="150">
        <f t="shared" si="3"/>
        <v>0</v>
      </c>
      <c r="M9" s="151"/>
      <c r="N9" s="151"/>
      <c r="O9" s="141">
        <f t="shared" si="4"/>
        <v>0</v>
      </c>
      <c r="P9" s="142">
        <f t="shared" ref="P9:P47" si="5">O9-N9-K9-J9</f>
        <v>0</v>
      </c>
      <c r="Q9" s="169"/>
    </row>
    <row r="10" spans="1:17" s="166" customFormat="1" ht="15">
      <c r="A10" s="37"/>
      <c r="B10" s="38"/>
      <c r="C10" s="38"/>
      <c r="D10" s="39"/>
      <c r="E10" s="39"/>
      <c r="F10" s="39"/>
      <c r="G10" s="149"/>
      <c r="H10" s="138">
        <f t="shared" si="0"/>
        <v>0</v>
      </c>
      <c r="I10" s="41"/>
      <c r="J10" s="139">
        <f t="shared" si="1"/>
        <v>0</v>
      </c>
      <c r="K10" s="140">
        <f t="shared" si="2"/>
        <v>0</v>
      </c>
      <c r="L10" s="150">
        <f t="shared" si="3"/>
        <v>0</v>
      </c>
      <c r="M10" s="151"/>
      <c r="N10" s="151"/>
      <c r="O10" s="141">
        <f t="shared" si="4"/>
        <v>0</v>
      </c>
      <c r="P10" s="142">
        <f t="shared" si="5"/>
        <v>0</v>
      </c>
      <c r="Q10" s="169"/>
    </row>
    <row r="11" spans="1:17" s="166" customFormat="1" ht="15">
      <c r="A11" s="37"/>
      <c r="B11" s="38"/>
      <c r="C11" s="38"/>
      <c r="D11" s="39"/>
      <c r="E11" s="39"/>
      <c r="F11" s="39"/>
      <c r="G11" s="149"/>
      <c r="H11" s="138">
        <f t="shared" si="0"/>
        <v>0</v>
      </c>
      <c r="I11" s="41"/>
      <c r="J11" s="139">
        <f t="shared" si="1"/>
        <v>0</v>
      </c>
      <c r="K11" s="140">
        <f t="shared" si="2"/>
        <v>0</v>
      </c>
      <c r="L11" s="150">
        <f t="shared" si="3"/>
        <v>0</v>
      </c>
      <c r="M11" s="151"/>
      <c r="N11" s="151"/>
      <c r="O11" s="141">
        <f t="shared" si="4"/>
        <v>0</v>
      </c>
      <c r="P11" s="142">
        <f t="shared" si="5"/>
        <v>0</v>
      </c>
      <c r="Q11" s="169"/>
    </row>
    <row r="12" spans="1:17" s="166" customFormat="1" ht="15">
      <c r="A12" s="37"/>
      <c r="B12" s="38"/>
      <c r="C12" s="38"/>
      <c r="D12" s="39"/>
      <c r="E12" s="39"/>
      <c r="F12" s="39"/>
      <c r="G12" s="149"/>
      <c r="H12" s="138">
        <f t="shared" si="0"/>
        <v>0</v>
      </c>
      <c r="I12" s="41"/>
      <c r="J12" s="139">
        <f t="shared" si="1"/>
        <v>0</v>
      </c>
      <c r="K12" s="140">
        <f t="shared" si="2"/>
        <v>0</v>
      </c>
      <c r="L12" s="150">
        <f t="shared" si="3"/>
        <v>0</v>
      </c>
      <c r="M12" s="151"/>
      <c r="N12" s="151"/>
      <c r="O12" s="141">
        <f t="shared" si="4"/>
        <v>0</v>
      </c>
      <c r="P12" s="142">
        <f t="shared" si="5"/>
        <v>0</v>
      </c>
      <c r="Q12" s="169"/>
    </row>
    <row r="13" spans="1:17" s="166" customFormat="1" ht="15">
      <c r="A13" s="37"/>
      <c r="B13" s="38"/>
      <c r="C13" s="38"/>
      <c r="D13" s="39"/>
      <c r="E13" s="39"/>
      <c r="F13" s="39"/>
      <c r="G13" s="149"/>
      <c r="H13" s="138">
        <f t="shared" si="0"/>
        <v>0</v>
      </c>
      <c r="I13" s="41"/>
      <c r="J13" s="139">
        <f t="shared" si="1"/>
        <v>0</v>
      </c>
      <c r="K13" s="140">
        <f t="shared" si="2"/>
        <v>0</v>
      </c>
      <c r="L13" s="150">
        <f t="shared" si="3"/>
        <v>0</v>
      </c>
      <c r="M13" s="151"/>
      <c r="N13" s="151"/>
      <c r="O13" s="141">
        <f t="shared" si="4"/>
        <v>0</v>
      </c>
      <c r="P13" s="142">
        <f t="shared" si="5"/>
        <v>0</v>
      </c>
      <c r="Q13" s="169"/>
    </row>
    <row r="14" spans="1:17" s="166" customFormat="1" ht="15">
      <c r="A14" s="37"/>
      <c r="B14" s="38"/>
      <c r="C14" s="38"/>
      <c r="D14" s="39"/>
      <c r="E14" s="39"/>
      <c r="F14" s="39"/>
      <c r="G14" s="149"/>
      <c r="H14" s="138">
        <f t="shared" si="0"/>
        <v>0</v>
      </c>
      <c r="I14" s="41"/>
      <c r="J14" s="139">
        <f t="shared" si="1"/>
        <v>0</v>
      </c>
      <c r="K14" s="140">
        <f t="shared" si="2"/>
        <v>0</v>
      </c>
      <c r="L14" s="150">
        <f t="shared" si="3"/>
        <v>0</v>
      </c>
      <c r="M14" s="151"/>
      <c r="N14" s="151"/>
      <c r="O14" s="141">
        <f t="shared" si="4"/>
        <v>0</v>
      </c>
      <c r="P14" s="142">
        <f t="shared" si="5"/>
        <v>0</v>
      </c>
      <c r="Q14" s="169"/>
    </row>
    <row r="15" spans="1:17" s="166" customFormat="1" ht="15">
      <c r="A15" s="37"/>
      <c r="B15" s="38"/>
      <c r="C15" s="38"/>
      <c r="D15" s="39"/>
      <c r="E15" s="39"/>
      <c r="F15" s="39"/>
      <c r="G15" s="149"/>
      <c r="H15" s="138">
        <f t="shared" si="0"/>
        <v>0</v>
      </c>
      <c r="I15" s="41"/>
      <c r="J15" s="139">
        <f t="shared" si="1"/>
        <v>0</v>
      </c>
      <c r="K15" s="140">
        <f t="shared" si="2"/>
        <v>0</v>
      </c>
      <c r="L15" s="150">
        <f t="shared" si="3"/>
        <v>0</v>
      </c>
      <c r="M15" s="151"/>
      <c r="N15" s="151"/>
      <c r="O15" s="141">
        <f t="shared" si="4"/>
        <v>0</v>
      </c>
      <c r="P15" s="142">
        <f t="shared" si="5"/>
        <v>0</v>
      </c>
      <c r="Q15" s="169"/>
    </row>
    <row r="16" spans="1:17" s="166" customFormat="1" ht="15">
      <c r="A16" s="37"/>
      <c r="B16" s="38"/>
      <c r="C16" s="38"/>
      <c r="D16" s="39"/>
      <c r="E16" s="39"/>
      <c r="F16" s="39"/>
      <c r="G16" s="149"/>
      <c r="H16" s="138">
        <f t="shared" si="0"/>
        <v>0</v>
      </c>
      <c r="I16" s="41"/>
      <c r="J16" s="139">
        <f t="shared" si="1"/>
        <v>0</v>
      </c>
      <c r="K16" s="140">
        <f t="shared" si="2"/>
        <v>0</v>
      </c>
      <c r="L16" s="150">
        <f t="shared" si="3"/>
        <v>0</v>
      </c>
      <c r="M16" s="151"/>
      <c r="N16" s="151"/>
      <c r="O16" s="141">
        <f t="shared" si="4"/>
        <v>0</v>
      </c>
      <c r="P16" s="142">
        <f t="shared" si="5"/>
        <v>0</v>
      </c>
      <c r="Q16" s="169"/>
    </row>
    <row r="17" spans="1:17" s="166" customFormat="1" ht="15">
      <c r="A17" s="37"/>
      <c r="B17" s="38"/>
      <c r="C17" s="38"/>
      <c r="D17" s="39"/>
      <c r="E17" s="39"/>
      <c r="F17" s="39"/>
      <c r="G17" s="149"/>
      <c r="H17" s="138">
        <f t="shared" si="0"/>
        <v>0</v>
      </c>
      <c r="I17" s="41"/>
      <c r="J17" s="139">
        <f t="shared" si="1"/>
        <v>0</v>
      </c>
      <c r="K17" s="140">
        <f t="shared" si="2"/>
        <v>0</v>
      </c>
      <c r="L17" s="150">
        <f t="shared" si="3"/>
        <v>0</v>
      </c>
      <c r="M17" s="151"/>
      <c r="N17" s="151"/>
      <c r="O17" s="141">
        <f t="shared" si="4"/>
        <v>0</v>
      </c>
      <c r="P17" s="142">
        <f t="shared" si="5"/>
        <v>0</v>
      </c>
      <c r="Q17" s="169"/>
    </row>
    <row r="18" spans="1:17" s="166" customFormat="1" ht="15">
      <c r="A18" s="37"/>
      <c r="B18" s="38"/>
      <c r="C18" s="38"/>
      <c r="D18" s="39"/>
      <c r="E18" s="39"/>
      <c r="F18" s="39"/>
      <c r="G18" s="149"/>
      <c r="H18" s="138">
        <f t="shared" si="0"/>
        <v>0</v>
      </c>
      <c r="I18" s="41"/>
      <c r="J18" s="139">
        <f t="shared" si="1"/>
        <v>0</v>
      </c>
      <c r="K18" s="140">
        <f t="shared" si="2"/>
        <v>0</v>
      </c>
      <c r="L18" s="150">
        <f t="shared" si="3"/>
        <v>0</v>
      </c>
      <c r="M18" s="151"/>
      <c r="N18" s="151"/>
      <c r="O18" s="141">
        <f t="shared" si="4"/>
        <v>0</v>
      </c>
      <c r="P18" s="142">
        <f t="shared" si="5"/>
        <v>0</v>
      </c>
      <c r="Q18" s="169"/>
    </row>
    <row r="19" spans="1:17" s="166" customFormat="1" ht="15">
      <c r="A19" s="37"/>
      <c r="B19" s="38"/>
      <c r="C19" s="38"/>
      <c r="D19" s="39"/>
      <c r="E19" s="39"/>
      <c r="F19" s="39"/>
      <c r="G19" s="149"/>
      <c r="H19" s="138">
        <f t="shared" ref="H19:H30" si="6">IF(A19="",0,(IF(ISNA(VLOOKUP($G19,amount,3,0)),0,VLOOKUP($G19,amount,3,0))))</f>
        <v>0</v>
      </c>
      <c r="I19" s="41"/>
      <c r="J19" s="139">
        <f t="shared" si="1"/>
        <v>0</v>
      </c>
      <c r="K19" s="140">
        <f t="shared" si="2"/>
        <v>0</v>
      </c>
      <c r="L19" s="150">
        <f t="shared" si="3"/>
        <v>0</v>
      </c>
      <c r="M19" s="151"/>
      <c r="N19" s="151"/>
      <c r="O19" s="141">
        <f t="shared" ref="O19:O30" si="7">J19+L19+M19+K19</f>
        <v>0</v>
      </c>
      <c r="P19" s="142">
        <f t="shared" ref="P19:P30" si="8">O19-N19-K19-J19</f>
        <v>0</v>
      </c>
      <c r="Q19" s="169"/>
    </row>
    <row r="20" spans="1:17" s="166" customFormat="1" ht="15">
      <c r="A20" s="37"/>
      <c r="B20" s="38"/>
      <c r="C20" s="38"/>
      <c r="D20" s="39"/>
      <c r="E20" s="39"/>
      <c r="F20" s="39"/>
      <c r="G20" s="149"/>
      <c r="H20" s="138">
        <f t="shared" si="6"/>
        <v>0</v>
      </c>
      <c r="I20" s="41"/>
      <c r="J20" s="139">
        <f t="shared" si="1"/>
        <v>0</v>
      </c>
      <c r="K20" s="140">
        <f t="shared" si="2"/>
        <v>0</v>
      </c>
      <c r="L20" s="150">
        <f t="shared" si="3"/>
        <v>0</v>
      </c>
      <c r="M20" s="151"/>
      <c r="N20" s="151"/>
      <c r="O20" s="141">
        <f t="shared" si="7"/>
        <v>0</v>
      </c>
      <c r="P20" s="142">
        <f t="shared" si="8"/>
        <v>0</v>
      </c>
      <c r="Q20" s="169"/>
    </row>
    <row r="21" spans="1:17" s="166" customFormat="1" ht="15">
      <c r="A21" s="37"/>
      <c r="B21" s="38"/>
      <c r="C21" s="38"/>
      <c r="D21" s="39"/>
      <c r="E21" s="39"/>
      <c r="F21" s="39"/>
      <c r="G21" s="149"/>
      <c r="H21" s="138">
        <f t="shared" si="6"/>
        <v>0</v>
      </c>
      <c r="I21" s="41"/>
      <c r="J21" s="139">
        <f t="shared" si="1"/>
        <v>0</v>
      </c>
      <c r="K21" s="140">
        <f t="shared" si="2"/>
        <v>0</v>
      </c>
      <c r="L21" s="150">
        <f t="shared" si="3"/>
        <v>0</v>
      </c>
      <c r="M21" s="151"/>
      <c r="N21" s="151"/>
      <c r="O21" s="141">
        <f t="shared" si="7"/>
        <v>0</v>
      </c>
      <c r="P21" s="142">
        <f t="shared" si="8"/>
        <v>0</v>
      </c>
      <c r="Q21" s="169"/>
    </row>
    <row r="22" spans="1:17" s="166" customFormat="1" ht="15">
      <c r="A22" s="37"/>
      <c r="B22" s="38"/>
      <c r="C22" s="38"/>
      <c r="D22" s="39"/>
      <c r="E22" s="39"/>
      <c r="F22" s="39"/>
      <c r="G22" s="149"/>
      <c r="H22" s="138">
        <f t="shared" si="6"/>
        <v>0</v>
      </c>
      <c r="I22" s="41"/>
      <c r="J22" s="139">
        <f t="shared" si="1"/>
        <v>0</v>
      </c>
      <c r="K22" s="140">
        <f t="shared" si="2"/>
        <v>0</v>
      </c>
      <c r="L22" s="150">
        <f t="shared" si="3"/>
        <v>0</v>
      </c>
      <c r="M22" s="151"/>
      <c r="N22" s="151"/>
      <c r="O22" s="141">
        <f t="shared" si="7"/>
        <v>0</v>
      </c>
      <c r="P22" s="142">
        <f t="shared" si="8"/>
        <v>0</v>
      </c>
      <c r="Q22" s="169"/>
    </row>
    <row r="23" spans="1:17" s="166" customFormat="1" ht="15">
      <c r="A23" s="37"/>
      <c r="B23" s="38"/>
      <c r="C23" s="38"/>
      <c r="D23" s="39"/>
      <c r="E23" s="39"/>
      <c r="F23" s="39"/>
      <c r="G23" s="149"/>
      <c r="H23" s="138">
        <f t="shared" si="6"/>
        <v>0</v>
      </c>
      <c r="I23" s="41"/>
      <c r="J23" s="139">
        <f t="shared" si="1"/>
        <v>0</v>
      </c>
      <c r="K23" s="140">
        <f t="shared" si="2"/>
        <v>0</v>
      </c>
      <c r="L23" s="150">
        <f t="shared" si="3"/>
        <v>0</v>
      </c>
      <c r="M23" s="151"/>
      <c r="N23" s="151"/>
      <c r="O23" s="141">
        <f t="shared" si="7"/>
        <v>0</v>
      </c>
      <c r="P23" s="142">
        <f t="shared" si="8"/>
        <v>0</v>
      </c>
      <c r="Q23" s="169"/>
    </row>
    <row r="24" spans="1:17" s="166" customFormat="1" ht="15">
      <c r="A24" s="37"/>
      <c r="B24" s="38"/>
      <c r="C24" s="38"/>
      <c r="D24" s="39"/>
      <c r="E24" s="39"/>
      <c r="F24" s="39"/>
      <c r="G24" s="149"/>
      <c r="H24" s="138">
        <f t="shared" si="6"/>
        <v>0</v>
      </c>
      <c r="I24" s="41"/>
      <c r="J24" s="139">
        <f t="shared" si="1"/>
        <v>0</v>
      </c>
      <c r="K24" s="140">
        <f t="shared" si="2"/>
        <v>0</v>
      </c>
      <c r="L24" s="150">
        <f t="shared" si="3"/>
        <v>0</v>
      </c>
      <c r="M24" s="151"/>
      <c r="N24" s="151"/>
      <c r="O24" s="141">
        <f t="shared" si="7"/>
        <v>0</v>
      </c>
      <c r="P24" s="142">
        <f t="shared" si="8"/>
        <v>0</v>
      </c>
      <c r="Q24" s="169"/>
    </row>
    <row r="25" spans="1:17" s="166" customFormat="1" ht="15">
      <c r="A25" s="37"/>
      <c r="B25" s="38"/>
      <c r="C25" s="38"/>
      <c r="D25" s="39"/>
      <c r="E25" s="39"/>
      <c r="F25" s="39"/>
      <c r="G25" s="149"/>
      <c r="H25" s="138">
        <f t="shared" si="6"/>
        <v>0</v>
      </c>
      <c r="I25" s="41"/>
      <c r="J25" s="139">
        <f t="shared" si="1"/>
        <v>0</v>
      </c>
      <c r="K25" s="140">
        <f t="shared" si="2"/>
        <v>0</v>
      </c>
      <c r="L25" s="150">
        <f t="shared" si="3"/>
        <v>0</v>
      </c>
      <c r="M25" s="151"/>
      <c r="N25" s="151"/>
      <c r="O25" s="141">
        <f t="shared" si="7"/>
        <v>0</v>
      </c>
      <c r="P25" s="142">
        <f t="shared" si="8"/>
        <v>0</v>
      </c>
      <c r="Q25" s="169"/>
    </row>
    <row r="26" spans="1:17" s="166" customFormat="1" ht="15">
      <c r="A26" s="37"/>
      <c r="B26" s="38"/>
      <c r="C26" s="38"/>
      <c r="D26" s="39"/>
      <c r="E26" s="39"/>
      <c r="F26" s="39"/>
      <c r="G26" s="149"/>
      <c r="H26" s="138">
        <f t="shared" si="6"/>
        <v>0</v>
      </c>
      <c r="I26" s="41"/>
      <c r="J26" s="139">
        <f t="shared" si="1"/>
        <v>0</v>
      </c>
      <c r="K26" s="140">
        <f t="shared" si="2"/>
        <v>0</v>
      </c>
      <c r="L26" s="150">
        <f t="shared" si="3"/>
        <v>0</v>
      </c>
      <c r="M26" s="151"/>
      <c r="N26" s="151"/>
      <c r="O26" s="141">
        <f t="shared" si="7"/>
        <v>0</v>
      </c>
      <c r="P26" s="142">
        <f t="shared" si="8"/>
        <v>0</v>
      </c>
      <c r="Q26" s="169"/>
    </row>
    <row r="27" spans="1:17" s="166" customFormat="1" ht="15">
      <c r="A27" s="37"/>
      <c r="B27" s="38"/>
      <c r="C27" s="38"/>
      <c r="D27" s="39"/>
      <c r="E27" s="39"/>
      <c r="F27" s="39"/>
      <c r="G27" s="149"/>
      <c r="H27" s="138">
        <f t="shared" si="6"/>
        <v>0</v>
      </c>
      <c r="I27" s="41"/>
      <c r="J27" s="139">
        <f t="shared" si="1"/>
        <v>0</v>
      </c>
      <c r="K27" s="140">
        <f t="shared" si="2"/>
        <v>0</v>
      </c>
      <c r="L27" s="150">
        <f t="shared" si="3"/>
        <v>0</v>
      </c>
      <c r="M27" s="151"/>
      <c r="N27" s="151"/>
      <c r="O27" s="141">
        <f t="shared" si="7"/>
        <v>0</v>
      </c>
      <c r="P27" s="142">
        <f t="shared" si="8"/>
        <v>0</v>
      </c>
      <c r="Q27" s="169"/>
    </row>
    <row r="28" spans="1:17" s="166" customFormat="1" ht="15">
      <c r="A28" s="37"/>
      <c r="B28" s="38"/>
      <c r="C28" s="38"/>
      <c r="D28" s="39"/>
      <c r="E28" s="39"/>
      <c r="F28" s="39"/>
      <c r="G28" s="149"/>
      <c r="H28" s="138">
        <f t="shared" si="6"/>
        <v>0</v>
      </c>
      <c r="I28" s="41"/>
      <c r="J28" s="139">
        <f t="shared" si="1"/>
        <v>0</v>
      </c>
      <c r="K28" s="140">
        <f t="shared" si="2"/>
        <v>0</v>
      </c>
      <c r="L28" s="150">
        <f t="shared" si="3"/>
        <v>0</v>
      </c>
      <c r="M28" s="151"/>
      <c r="N28" s="151"/>
      <c r="O28" s="141">
        <f t="shared" si="7"/>
        <v>0</v>
      </c>
      <c r="P28" s="142">
        <f t="shared" si="8"/>
        <v>0</v>
      </c>
      <c r="Q28" s="169"/>
    </row>
    <row r="29" spans="1:17" s="166" customFormat="1" ht="15">
      <c r="A29" s="37"/>
      <c r="B29" s="38"/>
      <c r="C29" s="38"/>
      <c r="D29" s="39"/>
      <c r="E29" s="39"/>
      <c r="F29" s="39"/>
      <c r="G29" s="149"/>
      <c r="H29" s="138">
        <f t="shared" si="6"/>
        <v>0</v>
      </c>
      <c r="I29" s="41"/>
      <c r="J29" s="139">
        <f t="shared" si="1"/>
        <v>0</v>
      </c>
      <c r="K29" s="140">
        <f t="shared" si="2"/>
        <v>0</v>
      </c>
      <c r="L29" s="150">
        <f t="shared" si="3"/>
        <v>0</v>
      </c>
      <c r="M29" s="151"/>
      <c r="N29" s="151"/>
      <c r="O29" s="141">
        <f t="shared" si="7"/>
        <v>0</v>
      </c>
      <c r="P29" s="142">
        <f t="shared" si="8"/>
        <v>0</v>
      </c>
      <c r="Q29" s="169"/>
    </row>
    <row r="30" spans="1:17" s="166" customFormat="1" ht="15">
      <c r="A30" s="37"/>
      <c r="B30" s="38"/>
      <c r="C30" s="38"/>
      <c r="D30" s="39"/>
      <c r="E30" s="39"/>
      <c r="F30" s="39"/>
      <c r="G30" s="149"/>
      <c r="H30" s="138">
        <f t="shared" si="6"/>
        <v>0</v>
      </c>
      <c r="I30" s="41"/>
      <c r="J30" s="139">
        <f t="shared" si="1"/>
        <v>0</v>
      </c>
      <c r="K30" s="140">
        <f t="shared" si="2"/>
        <v>0</v>
      </c>
      <c r="L30" s="150">
        <f t="shared" si="3"/>
        <v>0</v>
      </c>
      <c r="M30" s="151"/>
      <c r="N30" s="151"/>
      <c r="O30" s="141">
        <f t="shared" si="7"/>
        <v>0</v>
      </c>
      <c r="P30" s="142">
        <f t="shared" si="8"/>
        <v>0</v>
      </c>
      <c r="Q30" s="169"/>
    </row>
    <row r="31" spans="1:17" s="166" customFormat="1" ht="15">
      <c r="A31" s="37"/>
      <c r="B31" s="38"/>
      <c r="C31" s="38"/>
      <c r="D31" s="39"/>
      <c r="E31" s="39"/>
      <c r="F31" s="39"/>
      <c r="G31" s="149"/>
      <c r="H31" s="138">
        <f t="shared" si="0"/>
        <v>0</v>
      </c>
      <c r="I31" s="41"/>
      <c r="J31" s="139">
        <f t="shared" si="1"/>
        <v>0</v>
      </c>
      <c r="K31" s="140">
        <f t="shared" si="2"/>
        <v>0</v>
      </c>
      <c r="L31" s="150">
        <f t="shared" si="3"/>
        <v>0</v>
      </c>
      <c r="M31" s="151"/>
      <c r="N31" s="151"/>
      <c r="O31" s="141">
        <f t="shared" si="4"/>
        <v>0</v>
      </c>
      <c r="P31" s="142">
        <f t="shared" si="5"/>
        <v>0</v>
      </c>
      <c r="Q31" s="169"/>
    </row>
    <row r="32" spans="1:17" s="166" customFormat="1" ht="15">
      <c r="A32" s="37"/>
      <c r="B32" s="38"/>
      <c r="C32" s="38"/>
      <c r="D32" s="39"/>
      <c r="E32" s="39"/>
      <c r="F32" s="39"/>
      <c r="G32" s="149"/>
      <c r="H32" s="138">
        <f t="shared" si="0"/>
        <v>0</v>
      </c>
      <c r="I32" s="41"/>
      <c r="J32" s="139">
        <f t="shared" si="1"/>
        <v>0</v>
      </c>
      <c r="K32" s="140">
        <f t="shared" si="2"/>
        <v>0</v>
      </c>
      <c r="L32" s="150">
        <f t="shared" si="3"/>
        <v>0</v>
      </c>
      <c r="M32" s="151"/>
      <c r="N32" s="151"/>
      <c r="O32" s="141">
        <f t="shared" si="4"/>
        <v>0</v>
      </c>
      <c r="P32" s="142">
        <f t="shared" si="5"/>
        <v>0</v>
      </c>
      <c r="Q32" s="169"/>
    </row>
    <row r="33" spans="1:17" s="166" customFormat="1" ht="15">
      <c r="A33" s="37"/>
      <c r="B33" s="38"/>
      <c r="C33" s="38"/>
      <c r="D33" s="39"/>
      <c r="E33" s="39"/>
      <c r="F33" s="39"/>
      <c r="G33" s="149"/>
      <c r="H33" s="138">
        <f t="shared" si="0"/>
        <v>0</v>
      </c>
      <c r="I33" s="41"/>
      <c r="J33" s="139">
        <f t="shared" si="1"/>
        <v>0</v>
      </c>
      <c r="K33" s="140">
        <f t="shared" si="2"/>
        <v>0</v>
      </c>
      <c r="L33" s="150">
        <f t="shared" si="3"/>
        <v>0</v>
      </c>
      <c r="M33" s="151"/>
      <c r="N33" s="151"/>
      <c r="O33" s="141">
        <f t="shared" si="4"/>
        <v>0</v>
      </c>
      <c r="P33" s="142">
        <f t="shared" si="5"/>
        <v>0</v>
      </c>
      <c r="Q33" s="169"/>
    </row>
    <row r="34" spans="1:17" s="166" customFormat="1" ht="15">
      <c r="A34" s="37"/>
      <c r="B34" s="38"/>
      <c r="C34" s="38"/>
      <c r="D34" s="39"/>
      <c r="E34" s="39"/>
      <c r="F34" s="39"/>
      <c r="G34" s="149"/>
      <c r="H34" s="138">
        <f t="shared" si="0"/>
        <v>0</v>
      </c>
      <c r="I34" s="41"/>
      <c r="J34" s="139">
        <f t="shared" si="1"/>
        <v>0</v>
      </c>
      <c r="K34" s="140">
        <f t="shared" si="2"/>
        <v>0</v>
      </c>
      <c r="L34" s="150">
        <f t="shared" si="3"/>
        <v>0</v>
      </c>
      <c r="M34" s="151"/>
      <c r="N34" s="151"/>
      <c r="O34" s="141">
        <f t="shared" si="4"/>
        <v>0</v>
      </c>
      <c r="P34" s="142">
        <f t="shared" si="5"/>
        <v>0</v>
      </c>
      <c r="Q34" s="169"/>
    </row>
    <row r="35" spans="1:17" s="166" customFormat="1" ht="15">
      <c r="A35" s="37"/>
      <c r="B35" s="38"/>
      <c r="C35" s="38"/>
      <c r="D35" s="39"/>
      <c r="E35" s="39"/>
      <c r="F35" s="39"/>
      <c r="G35" s="149"/>
      <c r="H35" s="138">
        <f t="shared" si="0"/>
        <v>0</v>
      </c>
      <c r="I35" s="41"/>
      <c r="J35" s="139">
        <f t="shared" si="1"/>
        <v>0</v>
      </c>
      <c r="K35" s="140">
        <f t="shared" si="2"/>
        <v>0</v>
      </c>
      <c r="L35" s="150">
        <f t="shared" si="3"/>
        <v>0</v>
      </c>
      <c r="M35" s="151"/>
      <c r="N35" s="151"/>
      <c r="O35" s="141">
        <f t="shared" si="4"/>
        <v>0</v>
      </c>
      <c r="P35" s="142">
        <f t="shared" si="5"/>
        <v>0</v>
      </c>
      <c r="Q35" s="169"/>
    </row>
    <row r="36" spans="1:17" s="166" customFormat="1" ht="15">
      <c r="A36" s="37"/>
      <c r="B36" s="38"/>
      <c r="C36" s="38"/>
      <c r="D36" s="39"/>
      <c r="E36" s="39"/>
      <c r="F36" s="39"/>
      <c r="G36" s="149"/>
      <c r="H36" s="138">
        <f t="shared" si="0"/>
        <v>0</v>
      </c>
      <c r="I36" s="41"/>
      <c r="J36" s="139">
        <f t="shared" si="1"/>
        <v>0</v>
      </c>
      <c r="K36" s="140">
        <f t="shared" si="2"/>
        <v>0</v>
      </c>
      <c r="L36" s="150">
        <f t="shared" si="3"/>
        <v>0</v>
      </c>
      <c r="M36" s="151"/>
      <c r="N36" s="151"/>
      <c r="O36" s="141">
        <f t="shared" si="4"/>
        <v>0</v>
      </c>
      <c r="P36" s="142">
        <f t="shared" si="5"/>
        <v>0</v>
      </c>
      <c r="Q36" s="169"/>
    </row>
    <row r="37" spans="1:17" s="166" customFormat="1" ht="15">
      <c r="A37" s="37"/>
      <c r="B37" s="38"/>
      <c r="C37" s="38"/>
      <c r="D37" s="39"/>
      <c r="E37" s="39"/>
      <c r="F37" s="39"/>
      <c r="G37" s="149"/>
      <c r="H37" s="138">
        <f t="shared" si="0"/>
        <v>0</v>
      </c>
      <c r="I37" s="41"/>
      <c r="J37" s="139">
        <f t="shared" si="1"/>
        <v>0</v>
      </c>
      <c r="K37" s="140">
        <f t="shared" si="2"/>
        <v>0</v>
      </c>
      <c r="L37" s="150">
        <f t="shared" si="3"/>
        <v>0</v>
      </c>
      <c r="M37" s="151"/>
      <c r="N37" s="151"/>
      <c r="O37" s="141">
        <f t="shared" si="4"/>
        <v>0</v>
      </c>
      <c r="P37" s="142">
        <f t="shared" si="5"/>
        <v>0</v>
      </c>
      <c r="Q37" s="169"/>
    </row>
    <row r="38" spans="1:17" s="166" customFormat="1" ht="15">
      <c r="A38" s="37"/>
      <c r="B38" s="38"/>
      <c r="C38" s="38"/>
      <c r="D38" s="39"/>
      <c r="E38" s="39"/>
      <c r="F38" s="39"/>
      <c r="G38" s="149"/>
      <c r="H38" s="138">
        <f t="shared" si="0"/>
        <v>0</v>
      </c>
      <c r="I38" s="41"/>
      <c r="J38" s="139">
        <f t="shared" si="1"/>
        <v>0</v>
      </c>
      <c r="K38" s="140">
        <f t="shared" si="2"/>
        <v>0</v>
      </c>
      <c r="L38" s="150">
        <f t="shared" si="3"/>
        <v>0</v>
      </c>
      <c r="M38" s="151"/>
      <c r="N38" s="151"/>
      <c r="O38" s="141">
        <f t="shared" si="4"/>
        <v>0</v>
      </c>
      <c r="P38" s="142">
        <f t="shared" si="5"/>
        <v>0</v>
      </c>
      <c r="Q38" s="169"/>
    </row>
    <row r="39" spans="1:17" s="166" customFormat="1" ht="15">
      <c r="A39" s="37"/>
      <c r="B39" s="38"/>
      <c r="C39" s="38"/>
      <c r="D39" s="39"/>
      <c r="E39" s="39"/>
      <c r="F39" s="39"/>
      <c r="G39" s="149"/>
      <c r="H39" s="138">
        <f t="shared" si="0"/>
        <v>0</v>
      </c>
      <c r="I39" s="41"/>
      <c r="J39" s="139">
        <f t="shared" si="1"/>
        <v>0</v>
      </c>
      <c r="K39" s="140">
        <f t="shared" si="2"/>
        <v>0</v>
      </c>
      <c r="L39" s="150">
        <f t="shared" si="3"/>
        <v>0</v>
      </c>
      <c r="M39" s="151"/>
      <c r="N39" s="151"/>
      <c r="O39" s="141">
        <f t="shared" si="4"/>
        <v>0</v>
      </c>
      <c r="P39" s="142">
        <f t="shared" si="5"/>
        <v>0</v>
      </c>
      <c r="Q39" s="169"/>
    </row>
    <row r="40" spans="1:17" s="166" customFormat="1" ht="15">
      <c r="A40" s="37"/>
      <c r="B40" s="38"/>
      <c r="C40" s="38"/>
      <c r="D40" s="39"/>
      <c r="E40" s="39"/>
      <c r="F40" s="39"/>
      <c r="G40" s="149"/>
      <c r="H40" s="138">
        <f t="shared" si="0"/>
        <v>0</v>
      </c>
      <c r="I40" s="41"/>
      <c r="J40" s="139">
        <f t="shared" si="1"/>
        <v>0</v>
      </c>
      <c r="K40" s="140">
        <f t="shared" si="2"/>
        <v>0</v>
      </c>
      <c r="L40" s="150">
        <f t="shared" si="3"/>
        <v>0</v>
      </c>
      <c r="M40" s="151"/>
      <c r="N40" s="151"/>
      <c r="O40" s="141">
        <f t="shared" si="4"/>
        <v>0</v>
      </c>
      <c r="P40" s="142">
        <f t="shared" si="5"/>
        <v>0</v>
      </c>
      <c r="Q40" s="169"/>
    </row>
    <row r="41" spans="1:17" s="166" customFormat="1" ht="15">
      <c r="A41" s="37"/>
      <c r="B41" s="38"/>
      <c r="C41" s="38"/>
      <c r="D41" s="39"/>
      <c r="E41" s="39"/>
      <c r="F41" s="39"/>
      <c r="G41" s="149"/>
      <c r="H41" s="138">
        <f t="shared" si="0"/>
        <v>0</v>
      </c>
      <c r="I41" s="41"/>
      <c r="J41" s="139">
        <f t="shared" si="1"/>
        <v>0</v>
      </c>
      <c r="K41" s="140">
        <f t="shared" si="2"/>
        <v>0</v>
      </c>
      <c r="L41" s="150">
        <f t="shared" si="3"/>
        <v>0</v>
      </c>
      <c r="M41" s="151"/>
      <c r="N41" s="151"/>
      <c r="O41" s="141">
        <f t="shared" si="4"/>
        <v>0</v>
      </c>
      <c r="P41" s="142">
        <f t="shared" si="5"/>
        <v>0</v>
      </c>
      <c r="Q41" s="169"/>
    </row>
    <row r="42" spans="1:17" s="166" customFormat="1" ht="15">
      <c r="A42" s="37"/>
      <c r="B42" s="38"/>
      <c r="C42" s="38"/>
      <c r="D42" s="39"/>
      <c r="E42" s="39"/>
      <c r="F42" s="39"/>
      <c r="G42" s="149"/>
      <c r="H42" s="138">
        <f t="shared" si="0"/>
        <v>0</v>
      </c>
      <c r="I42" s="41"/>
      <c r="J42" s="139">
        <f t="shared" si="1"/>
        <v>0</v>
      </c>
      <c r="K42" s="140">
        <f t="shared" si="2"/>
        <v>0</v>
      </c>
      <c r="L42" s="150">
        <f t="shared" si="3"/>
        <v>0</v>
      </c>
      <c r="M42" s="151"/>
      <c r="N42" s="151"/>
      <c r="O42" s="141">
        <f t="shared" si="4"/>
        <v>0</v>
      </c>
      <c r="P42" s="142">
        <f t="shared" si="5"/>
        <v>0</v>
      </c>
      <c r="Q42" s="169"/>
    </row>
    <row r="43" spans="1:17" s="166" customFormat="1" ht="15">
      <c r="A43" s="37"/>
      <c r="B43" s="38"/>
      <c r="C43" s="38"/>
      <c r="D43" s="39"/>
      <c r="E43" s="39"/>
      <c r="F43" s="39"/>
      <c r="G43" s="149"/>
      <c r="H43" s="138">
        <f t="shared" si="0"/>
        <v>0</v>
      </c>
      <c r="I43" s="41"/>
      <c r="J43" s="139">
        <f t="shared" si="1"/>
        <v>0</v>
      </c>
      <c r="K43" s="140">
        <f t="shared" si="2"/>
        <v>0</v>
      </c>
      <c r="L43" s="150">
        <f t="shared" si="3"/>
        <v>0</v>
      </c>
      <c r="M43" s="151"/>
      <c r="N43" s="151"/>
      <c r="O43" s="141">
        <f t="shared" si="4"/>
        <v>0</v>
      </c>
      <c r="P43" s="142">
        <f t="shared" si="5"/>
        <v>0</v>
      </c>
      <c r="Q43" s="169"/>
    </row>
    <row r="44" spans="1:17" s="166" customFormat="1" ht="15">
      <c r="A44" s="37"/>
      <c r="B44" s="38"/>
      <c r="C44" s="38"/>
      <c r="D44" s="39"/>
      <c r="E44" s="39"/>
      <c r="F44" s="39"/>
      <c r="G44" s="149"/>
      <c r="H44" s="138">
        <f t="shared" si="0"/>
        <v>0</v>
      </c>
      <c r="I44" s="41"/>
      <c r="J44" s="139">
        <f t="shared" si="1"/>
        <v>0</v>
      </c>
      <c r="K44" s="140">
        <f t="shared" si="2"/>
        <v>0</v>
      </c>
      <c r="L44" s="150">
        <f t="shared" si="3"/>
        <v>0</v>
      </c>
      <c r="M44" s="151"/>
      <c r="N44" s="151"/>
      <c r="O44" s="141">
        <f t="shared" si="4"/>
        <v>0</v>
      </c>
      <c r="P44" s="142">
        <f t="shared" si="5"/>
        <v>0</v>
      </c>
      <c r="Q44" s="169"/>
    </row>
    <row r="45" spans="1:17" s="166" customFormat="1" ht="15">
      <c r="A45" s="37"/>
      <c r="B45" s="38"/>
      <c r="C45" s="38"/>
      <c r="D45" s="39"/>
      <c r="E45" s="39"/>
      <c r="F45" s="39"/>
      <c r="G45" s="149"/>
      <c r="H45" s="138">
        <f t="shared" si="0"/>
        <v>0</v>
      </c>
      <c r="I45" s="41"/>
      <c r="J45" s="139">
        <f t="shared" si="1"/>
        <v>0</v>
      </c>
      <c r="K45" s="140">
        <f t="shared" si="2"/>
        <v>0</v>
      </c>
      <c r="L45" s="150">
        <f t="shared" si="3"/>
        <v>0</v>
      </c>
      <c r="M45" s="151"/>
      <c r="N45" s="151"/>
      <c r="O45" s="141">
        <f t="shared" si="4"/>
        <v>0</v>
      </c>
      <c r="P45" s="142">
        <f t="shared" si="5"/>
        <v>0</v>
      </c>
      <c r="Q45" s="169"/>
    </row>
    <row r="46" spans="1:17" s="166" customFormat="1" ht="15">
      <c r="A46" s="37"/>
      <c r="B46" s="38"/>
      <c r="C46" s="38"/>
      <c r="D46" s="39"/>
      <c r="E46" s="39"/>
      <c r="F46" s="39"/>
      <c r="G46" s="149"/>
      <c r="H46" s="138">
        <f t="shared" si="0"/>
        <v>0</v>
      </c>
      <c r="I46" s="41"/>
      <c r="J46" s="139">
        <f t="shared" si="1"/>
        <v>0</v>
      </c>
      <c r="K46" s="140">
        <f t="shared" si="2"/>
        <v>0</v>
      </c>
      <c r="L46" s="150">
        <f t="shared" si="3"/>
        <v>0</v>
      </c>
      <c r="M46" s="151"/>
      <c r="N46" s="151"/>
      <c r="O46" s="141">
        <f t="shared" si="4"/>
        <v>0</v>
      </c>
      <c r="P46" s="142">
        <f t="shared" si="5"/>
        <v>0</v>
      </c>
      <c r="Q46" s="169"/>
    </row>
    <row r="47" spans="1:17" s="166" customFormat="1" ht="15">
      <c r="A47" s="37"/>
      <c r="B47" s="38"/>
      <c r="C47" s="38"/>
      <c r="D47" s="39"/>
      <c r="E47" s="39"/>
      <c r="F47" s="39"/>
      <c r="G47" s="149"/>
      <c r="H47" s="152">
        <f t="shared" si="0"/>
        <v>0</v>
      </c>
      <c r="I47" s="153"/>
      <c r="J47" s="139">
        <f t="shared" si="1"/>
        <v>0</v>
      </c>
      <c r="K47" s="140">
        <f t="shared" si="2"/>
        <v>0</v>
      </c>
      <c r="L47" s="150">
        <f t="shared" si="3"/>
        <v>0</v>
      </c>
      <c r="M47" s="154"/>
      <c r="N47" s="154"/>
      <c r="O47" s="143">
        <f t="shared" si="4"/>
        <v>0</v>
      </c>
      <c r="P47" s="155">
        <f t="shared" si="5"/>
        <v>0</v>
      </c>
      <c r="Q47" s="169"/>
    </row>
    <row r="48" spans="1:17" s="166" customFormat="1" ht="15">
      <c r="A48" s="205" t="s">
        <v>532</v>
      </c>
      <c r="B48" s="206"/>
      <c r="C48" s="206"/>
      <c r="D48" s="206"/>
      <c r="E48" s="206"/>
      <c r="F48" s="206"/>
      <c r="G48" s="206"/>
      <c r="H48" s="206"/>
      <c r="I48" s="206"/>
      <c r="J48" s="206"/>
      <c r="K48" s="206"/>
      <c r="L48" s="206"/>
      <c r="M48" s="206"/>
      <c r="N48" s="206"/>
      <c r="O48" s="206"/>
      <c r="P48" s="207"/>
      <c r="Q48" s="162"/>
    </row>
    <row r="49" spans="1:19" s="166" customFormat="1" ht="15">
      <c r="A49" s="37"/>
      <c r="B49" s="38"/>
      <c r="C49" s="38"/>
      <c r="D49" s="39"/>
      <c r="E49" s="39"/>
      <c r="F49" s="43" t="s">
        <v>465</v>
      </c>
      <c r="G49" s="44" t="s">
        <v>603</v>
      </c>
      <c r="H49" s="45"/>
      <c r="I49" s="41"/>
      <c r="J49" s="41"/>
      <c r="K49" s="46"/>
      <c r="L49" s="42"/>
      <c r="M49" s="42"/>
      <c r="N49" s="42"/>
      <c r="O49" s="47"/>
      <c r="P49" s="48"/>
      <c r="Q49" s="162"/>
    </row>
    <row r="50" spans="1:19" s="166" customFormat="1" ht="15">
      <c r="A50" s="37"/>
      <c r="B50" s="38"/>
      <c r="C50" s="38"/>
      <c r="D50" s="39"/>
      <c r="E50" s="39"/>
      <c r="F50" s="43" t="s">
        <v>465</v>
      </c>
      <c r="G50" s="44" t="s">
        <v>603</v>
      </c>
      <c r="H50" s="40"/>
      <c r="I50" s="41"/>
      <c r="J50" s="41"/>
      <c r="K50" s="46"/>
      <c r="L50" s="42"/>
      <c r="M50" s="42"/>
      <c r="N50" s="42"/>
      <c r="O50" s="49"/>
      <c r="P50" s="48"/>
      <c r="Q50" s="162"/>
    </row>
    <row r="51" spans="1:19" s="166" customFormat="1" ht="15">
      <c r="A51" s="37"/>
      <c r="B51" s="38"/>
      <c r="C51" s="38"/>
      <c r="D51" s="39"/>
      <c r="E51" s="39"/>
      <c r="F51" s="43" t="s">
        <v>465</v>
      </c>
      <c r="G51" s="44" t="s">
        <v>603</v>
      </c>
      <c r="H51" s="40"/>
      <c r="I51" s="41"/>
      <c r="J51" s="41"/>
      <c r="K51" s="46"/>
      <c r="L51" s="42"/>
      <c r="M51" s="42"/>
      <c r="N51" s="42"/>
      <c r="O51" s="49"/>
      <c r="P51" s="48"/>
      <c r="Q51" s="162"/>
    </row>
    <row r="52" spans="1:19" s="166" customFormat="1" ht="15">
      <c r="A52" s="37"/>
      <c r="B52" s="38"/>
      <c r="C52" s="38"/>
      <c r="D52" s="39"/>
      <c r="E52" s="39"/>
      <c r="F52" s="43" t="s">
        <v>465</v>
      </c>
      <c r="G52" s="44" t="s">
        <v>603</v>
      </c>
      <c r="H52" s="40"/>
      <c r="I52" s="41"/>
      <c r="J52" s="41"/>
      <c r="K52" s="46"/>
      <c r="L52" s="42"/>
      <c r="M52" s="42"/>
      <c r="N52" s="42"/>
      <c r="O52" s="49"/>
      <c r="P52" s="48"/>
      <c r="Q52" s="162"/>
    </row>
    <row r="53" spans="1:19" s="166" customFormat="1" ht="15">
      <c r="A53" s="37"/>
      <c r="B53" s="38"/>
      <c r="C53" s="38"/>
      <c r="D53" s="39"/>
      <c r="E53" s="39"/>
      <c r="F53" s="43" t="s">
        <v>465</v>
      </c>
      <c r="G53" s="44" t="s">
        <v>603</v>
      </c>
      <c r="H53" s="40"/>
      <c r="I53" s="41"/>
      <c r="J53" s="41"/>
      <c r="K53" s="46"/>
      <c r="L53" s="42"/>
      <c r="M53" s="42"/>
      <c r="N53" s="42"/>
      <c r="O53" s="49"/>
      <c r="P53" s="48"/>
      <c r="Q53" s="162"/>
    </row>
    <row r="54" spans="1:19" s="166" customFormat="1" ht="15">
      <c r="A54" s="37"/>
      <c r="B54" s="38"/>
      <c r="C54" s="38"/>
      <c r="D54" s="39"/>
      <c r="E54" s="39"/>
      <c r="F54" s="43" t="s">
        <v>465</v>
      </c>
      <c r="G54" s="44" t="s">
        <v>603</v>
      </c>
      <c r="H54" s="40"/>
      <c r="I54" s="41"/>
      <c r="J54" s="41"/>
      <c r="K54" s="46"/>
      <c r="L54" s="42"/>
      <c r="M54" s="42"/>
      <c r="N54" s="42"/>
      <c r="O54" s="50"/>
      <c r="P54" s="48"/>
      <c r="Q54" s="162"/>
    </row>
    <row r="55" spans="1:19" s="166" customFormat="1" ht="15">
      <c r="A55" s="51" t="s">
        <v>17</v>
      </c>
      <c r="B55" s="52"/>
      <c r="C55" s="52"/>
      <c r="D55" s="53"/>
      <c r="E55" s="53"/>
      <c r="F55" s="53"/>
      <c r="G55" s="53"/>
      <c r="H55" s="54">
        <f>SUM(H6:H54)</f>
        <v>0</v>
      </c>
      <c r="I55" s="55"/>
      <c r="J55" s="56">
        <f t="shared" ref="J55:P55" si="9">SUM(J6:J54)</f>
        <v>0</v>
      </c>
      <c r="K55" s="56">
        <f t="shared" si="9"/>
        <v>0</v>
      </c>
      <c r="L55" s="54">
        <f t="shared" si="9"/>
        <v>0</v>
      </c>
      <c r="M55" s="54">
        <f t="shared" si="9"/>
        <v>0</v>
      </c>
      <c r="N55" s="54">
        <f t="shared" si="9"/>
        <v>0</v>
      </c>
      <c r="O55" s="54">
        <f t="shared" si="9"/>
        <v>0</v>
      </c>
      <c r="P55" s="57">
        <f t="shared" si="9"/>
        <v>0</v>
      </c>
      <c r="Q55" s="162"/>
    </row>
    <row r="56" spans="1:19" ht="16.5" customHeight="1">
      <c r="A56" s="195" t="s">
        <v>584</v>
      </c>
      <c r="B56" s="195"/>
      <c r="C56" s="195"/>
      <c r="D56" s="195"/>
      <c r="E56" s="195"/>
      <c r="F56" s="195" t="s">
        <v>758</v>
      </c>
      <c r="G56" s="195"/>
      <c r="H56" s="161"/>
      <c r="I56" s="194" t="s">
        <v>651</v>
      </c>
      <c r="J56" s="194"/>
      <c r="K56" s="194"/>
      <c r="L56" s="194"/>
      <c r="M56" s="193" t="s">
        <v>459</v>
      </c>
      <c r="N56" s="193"/>
      <c r="O56" s="192">
        <f>K55</f>
        <v>0</v>
      </c>
      <c r="P56" s="192"/>
      <c r="Q56" s="162"/>
    </row>
    <row r="57" spans="1:19" ht="15.75" customHeight="1">
      <c r="A57" s="196"/>
      <c r="B57" s="196"/>
      <c r="C57" s="196"/>
      <c r="D57" s="196"/>
      <c r="E57" s="196"/>
      <c r="F57" s="196" t="s">
        <v>759</v>
      </c>
      <c r="G57" s="196"/>
      <c r="H57" s="161"/>
      <c r="I57" s="194"/>
      <c r="J57" s="194"/>
      <c r="K57" s="194"/>
      <c r="L57" s="194"/>
      <c r="M57" s="193"/>
      <c r="N57" s="193"/>
      <c r="O57" s="192"/>
      <c r="P57" s="192"/>
      <c r="Q57" s="162"/>
    </row>
    <row r="58" spans="1:19" ht="15.75">
      <c r="A58" s="163"/>
      <c r="B58" s="163"/>
      <c r="C58" s="163"/>
      <c r="D58" s="163"/>
      <c r="E58" s="163"/>
      <c r="F58" s="163"/>
      <c r="G58" s="163"/>
      <c r="H58" s="164"/>
      <c r="I58" s="163"/>
      <c r="J58" s="164"/>
      <c r="K58" s="165"/>
      <c r="L58" s="164"/>
      <c r="M58" s="164"/>
      <c r="N58" s="164"/>
      <c r="O58" s="165"/>
      <c r="P58" s="164"/>
      <c r="Q58" s="162"/>
    </row>
    <row r="59" spans="1:19" ht="15.75" hidden="1">
      <c r="A59" s="58"/>
      <c r="B59" s="58"/>
      <c r="C59" s="58"/>
      <c r="D59" s="58"/>
      <c r="E59" s="58"/>
      <c r="F59" s="58"/>
      <c r="G59" s="58"/>
      <c r="H59" s="59"/>
      <c r="I59" s="58"/>
      <c r="J59" s="59"/>
      <c r="K59" s="60"/>
      <c r="L59" s="59"/>
      <c r="M59" s="59"/>
      <c r="N59" s="59"/>
      <c r="O59" s="60"/>
      <c r="P59" s="59"/>
      <c r="Q59" s="29"/>
      <c r="R59" s="29"/>
      <c r="S59" s="29"/>
    </row>
  </sheetData>
  <sheetProtection algorithmName="SHA-512" hashValue="oPmFGstwgXkcO82rdTnibQpavl6b4WbSFkg91BeoOXwvEhKBg5RMff/tRLB1J9DD7alPv62ahzA5CkWv08rn+Q==" saltValue="ea4DOzkj0PJBDNSQCQwndw==" spinCount="100000" sheet="1" formatColumns="0" formatRows="0" autoFilter="0"/>
  <dataConsolidate/>
  <mergeCells count="17">
    <mergeCell ref="F56:G56"/>
    <mergeCell ref="O56:P57"/>
    <mergeCell ref="M56:N57"/>
    <mergeCell ref="I56:L57"/>
    <mergeCell ref="A56:E57"/>
    <mergeCell ref="L1:P1"/>
    <mergeCell ref="L2:P2"/>
    <mergeCell ref="L4:P4"/>
    <mergeCell ref="L3:P3"/>
    <mergeCell ref="A48:P48"/>
    <mergeCell ref="B3:D3"/>
    <mergeCell ref="B2:D2"/>
    <mergeCell ref="B1:D1"/>
    <mergeCell ref="B4:D4"/>
    <mergeCell ref="F3:I3"/>
    <mergeCell ref="F4:I4"/>
    <mergeCell ref="F57:G57"/>
  </mergeCells>
  <phoneticPr fontId="7" type="noConversion"/>
  <conditionalFormatting sqref="A56">
    <cfRule type="cellIs" dxfId="1" priority="4" stopIfTrue="1" operator="lessThan">
      <formula>0</formula>
    </cfRule>
  </conditionalFormatting>
  <dataValidations xWindow="577" yWindow="254" count="9">
    <dataValidation type="list" allowBlank="1" showInputMessage="1" showErrorMessage="1" sqref="F6:F47" xr:uid="{00000000-0002-0000-0100-000002000000}">
      <formula1>Category</formula1>
    </dataValidation>
    <dataValidation allowBlank="1" showErrorMessage="1" sqref="A48" xr:uid="{D658B2B3-9B8C-4CFB-B334-CE55FF971206}"/>
    <dataValidation type="list" allowBlank="1" showInputMessage="1" showErrorMessage="1" sqref="G6:G47" xr:uid="{00000000-0002-0000-0100-000003000000}">
      <formula1>INDIRECT($F6)</formula1>
    </dataValidation>
    <dataValidation type="list" allowBlank="1" showInputMessage="1" showErrorMessage="1" sqref="B1:D1" xr:uid="{7FFD9A64-39AD-4B51-A031-2830ED5FB3C3}">
      <formula1>AD</formula1>
    </dataValidation>
    <dataValidation type="list" showInputMessage="1" showErrorMessage="1" error="Select PCC name from dropdown menu" prompt="List of PCC(s) is based on the Benefice that has been selected_x000a__x000a_Each entry must have a PCC name" sqref="B55" xr:uid="{BD2229F7-1EA1-4E0F-8407-29E61E5AB78A}">
      <formula1>INDIRECT(SUBSTITUTE($B$3,$B$3,VLOOKUP($B$3,benefice2,2,FALSE)))</formula1>
    </dataValidation>
    <dataValidation type="list" allowBlank="1" showInputMessage="1" showErrorMessage="1" sqref="I55" xr:uid="{00000000-0002-0000-0100-000005000000}">
      <formula1>#REF!</formula1>
    </dataValidation>
    <dataValidation type="list" allowBlank="1" showInputMessage="1" showErrorMessage="1" sqref="I49:I54 I6:I47" xr:uid="{EB05B073-F012-4F76-A361-FBE78FC4EEE6}">
      <formula1>"Parish Priest,Retired Clergy with PTO,LLM with PTO"</formula1>
    </dataValidation>
    <dataValidation type="list" allowBlank="1" showInputMessage="1" showErrorMessage="1" sqref="B2:D2" xr:uid="{98A096C8-F674-4A6A-B94D-79951A61D3E8}">
      <formula1>INDIRECT(SUBSTITUTE($B$1,$B$1,VLOOKUP($B$1,ADS,2,0)))</formula1>
    </dataValidation>
    <dataValidation type="date" allowBlank="1" showInputMessage="1" showErrorMessage="1" errorTitle="Incorrect Date" error="This form is for 2026 fees only._x000a_Please check the Diocese website for additional forms._x000a_Link above." sqref="A6:A47 A49:A54" xr:uid="{A6FFA7D7-6678-4661-8B2B-E63B3C2E2F80}">
      <formula1>46023</formula1>
      <formula2>46387</formula2>
    </dataValidation>
  </dataValidations>
  <hyperlinks>
    <hyperlink ref="L2" r:id="rId1" xr:uid="{339EE70B-5236-4A65-A12A-66AC5F3CBD61}"/>
  </hyperlinks>
  <pageMargins left="0.31496062992125984" right="0.31496062992125984" top="0.74803149606299213" bottom="0.74803149606299213" header="0.31496062992125984" footer="0.31496062992125984"/>
  <pageSetup paperSize="9" scale="49" orientation="landscape" horizontalDpi="4294967293" r:id="rId2"/>
  <extLst>
    <ext xmlns:x14="http://schemas.microsoft.com/office/spreadsheetml/2009/9/main" uri="{CCE6A557-97BC-4b89-ADB6-D9C93CAAB3DF}">
      <x14:dataValidations xmlns:xm="http://schemas.microsoft.com/office/excel/2006/main" xWindow="577" yWindow="254" count="3">
        <x14:dataValidation type="list" allowBlank="1" showInputMessage="1" showErrorMessage="1" error="Select Benefice from dropdown menu" xr:uid="{ECFF0DE3-683B-4A94-9886-056A09D001E9}">
          <x14:formula1>
            <xm:f>OFFSET('Parish List'!$P$2,(MATCH($B$2,'Parish List'!$N$2:$N$130,0)-1),0,COUNTIF('Parish List'!$N$2:$N$130,$B$2),1)</xm:f>
          </x14:formula1>
          <xm:sqref>B3:D3</xm:sqref>
        </x14:dataValidation>
        <x14:dataValidation type="list" showInputMessage="1" showErrorMessage="1" error="Select PCC name from dropdown menu" prompt="List of PCC(s) is based on the Benefice that has been selected_x000a__x000a_Each entry must have a PCC name" xr:uid="{77A07206-44EA-4AF4-82A9-6A75ABB628B9}">
          <x14:formula1>
            <xm:f>OFFSET('Parish List'!$C$2,(MATCH($B$3,'Parish List'!$C$2:$C$424,0)-1),1,COUNTIF('Parish List'!$C$2:$C$424,$B$3),1)</xm:f>
          </x14:formula1>
          <xm:sqref>B49:B54 B6:B47</xm:sqref>
        </x14:dataValidation>
        <x14:dataValidation type="list" allowBlank="1" showInputMessage="1" showErrorMessage="1" xr:uid="{A7EE2EDC-A79C-4A55-84D5-2E9AAEAD8495}">
          <x14:formula1>
            <xm:f>'Fees Table'!$Q$3:$Q$6</xm:f>
          </x14:formula1>
          <xm:sqref>B4:D4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27897-A5DB-47F0-A642-9A0A07AFA403}">
  <sheetPr codeName="Sheet3">
    <pageSetUpPr fitToPage="1"/>
  </sheetPr>
  <dimension ref="A1:AG22"/>
  <sheetViews>
    <sheetView workbookViewId="0"/>
  </sheetViews>
  <sheetFormatPr defaultColWidth="0" defaultRowHeight="13.5" zeroHeight="1"/>
  <cols>
    <col min="1" max="1" width="74.42578125" style="29" customWidth="1"/>
    <col min="2" max="2" width="11.5703125" style="29" bestFit="1" customWidth="1"/>
    <col min="3" max="9" width="14.85546875" style="29" customWidth="1"/>
    <col min="10" max="10" width="1.5703125" style="29" customWidth="1"/>
    <col min="11" max="20" width="9.140625" style="29" hidden="1" customWidth="1"/>
    <col min="21" max="33" width="13.5703125" style="29" hidden="1" customWidth="1"/>
    <col min="34" max="16384" width="9.140625" style="29" hidden="1"/>
  </cols>
  <sheetData>
    <row r="1" spans="1:9" s="62" customFormat="1" ht="15.75">
      <c r="A1" s="61" t="str">
        <f>"Benefice: "&amp;'Fees Form'!$B$3</f>
        <v xml:space="preserve">Benefice: </v>
      </c>
      <c r="B1" s="159"/>
      <c r="C1" s="159"/>
      <c r="D1" s="159"/>
      <c r="E1" s="159"/>
      <c r="F1" s="159"/>
      <c r="G1" s="159"/>
      <c r="H1" s="159"/>
      <c r="I1" s="159"/>
    </row>
    <row r="2" spans="1:9" s="62" customFormat="1" ht="15.75">
      <c r="A2" s="63" t="str">
        <f>"Ref: "&amp;'Fees Form'!$F$1</f>
        <v>Ref: -</v>
      </c>
      <c r="B2" s="160"/>
      <c r="E2" s="160"/>
      <c r="F2" s="160"/>
      <c r="G2" s="160"/>
      <c r="H2" s="224" t="s">
        <v>687</v>
      </c>
      <c r="I2" s="224"/>
    </row>
    <row r="3" spans="1:9" s="62" customFormat="1" ht="15.75">
      <c r="B3" s="128"/>
      <c r="C3" s="128"/>
      <c r="D3" s="128"/>
      <c r="E3" s="128"/>
      <c r="F3" s="128"/>
      <c r="G3" s="128"/>
      <c r="H3" s="128"/>
      <c r="I3" s="128"/>
    </row>
    <row r="4" spans="1:9" ht="30">
      <c r="A4" s="170" t="s">
        <v>7</v>
      </c>
      <c r="B4" s="171" t="s">
        <v>688</v>
      </c>
      <c r="C4" s="31" t="s">
        <v>13</v>
      </c>
      <c r="D4" s="31" t="s">
        <v>12</v>
      </c>
      <c r="E4" s="32" t="s">
        <v>14</v>
      </c>
      <c r="F4" s="32" t="s">
        <v>3</v>
      </c>
      <c r="G4" s="32" t="s">
        <v>15</v>
      </c>
      <c r="H4" s="31" t="s">
        <v>4</v>
      </c>
      <c r="I4" s="31" t="s">
        <v>5</v>
      </c>
    </row>
    <row r="5" spans="1:9" ht="15">
      <c r="A5" s="172" t="str">
        <f>_xlfn.IFNA(IF('Fees Form'!$B$3=0,"",IF(VLOOKUP('Fees Form'!$B$3&amp;"-"&amp;ROW($I5)-4,Parishes,3,FALSE)=0,"",VLOOKUP('Fees Form'!$B$3&amp;"-"&amp;ROW($I5)-4,Parishes,3,FALSE))),"")</f>
        <v/>
      </c>
      <c r="B5" s="173" t="str">
        <f>_xlfn.IFNA(VLOOKUP(A5,'Parish List'!$D:$E,2,0),"")</f>
        <v/>
      </c>
      <c r="C5" s="174">
        <f>SUMIF('Fees Form'!$B$6:$B$54,PCC_Summary!$A5,'Fees Form'!K$6:K$54)</f>
        <v>0</v>
      </c>
      <c r="D5" s="138">
        <f>SUMIF('Fees Form'!$B$6:$B$54,PCC_Summary!$A5,'Fees Form'!J$6:J$54)</f>
        <v>0</v>
      </c>
      <c r="E5" s="150">
        <f>SUMIF('Fees Form'!$B$6:$B$54,PCC_Summary!$A5,'Fees Form'!L$6:L$54)</f>
        <v>0</v>
      </c>
      <c r="F5" s="150">
        <f>SUMIF('Fees Form'!$B$6:$B$54,PCC_Summary!$A5,'Fees Form'!M$6:M$54)</f>
        <v>0</v>
      </c>
      <c r="G5" s="150">
        <f>SUMIF('Fees Form'!$B$6:$B$54,PCC_Summary!$A5,'Fees Form'!N$6:N$54)</f>
        <v>0</v>
      </c>
      <c r="H5" s="138">
        <f>SUMIF('Fees Form'!$B$6:$B$54,PCC_Summary!$A5,'Fees Form'!O$6:O$54)</f>
        <v>0</v>
      </c>
      <c r="I5" s="141">
        <f>SUMIF('Fees Form'!$B$6:$B$54,PCC_Summary!$A5,'Fees Form'!P$6:P$54)</f>
        <v>0</v>
      </c>
    </row>
    <row r="6" spans="1:9" ht="15">
      <c r="A6" s="175" t="str">
        <f>_xlfn.IFNA(IF('Fees Form'!$B$3=0,"",IF(VLOOKUP('Fees Form'!$B$3&amp;"-"&amp;ROW($I6)-4,Parishes,3,FALSE)=0,"",VLOOKUP('Fees Form'!$B$3&amp;"-"&amp;ROW($I6)-4,Parishes,3,FALSE))),"")</f>
        <v/>
      </c>
      <c r="B6" s="176" t="str">
        <f>_xlfn.IFNA(VLOOKUP(A6,'Parish List'!$D:$E,2,0),"")</f>
        <v/>
      </c>
      <c r="C6" s="174">
        <f>SUMIF('Fees Form'!$B$6:$B$54,PCC_Summary!$A6,'Fees Form'!K$6:K$54)</f>
        <v>0</v>
      </c>
      <c r="D6" s="138">
        <f>SUMIF('Fees Form'!$B$6:$B$54,PCC_Summary!$A6,'Fees Form'!J$6:J$54)</f>
        <v>0</v>
      </c>
      <c r="E6" s="150">
        <f>SUMIF('Fees Form'!$B$6:$B$54,PCC_Summary!$A6,'Fees Form'!L$6:L$54)</f>
        <v>0</v>
      </c>
      <c r="F6" s="150">
        <f>SUMIF('Fees Form'!$B$6:$B$54,PCC_Summary!$A6,'Fees Form'!M$6:M$54)</f>
        <v>0</v>
      </c>
      <c r="G6" s="150">
        <f>SUMIF('Fees Form'!$B$6:$B$54,PCC_Summary!$A6,'Fees Form'!N$6:N$54)</f>
        <v>0</v>
      </c>
      <c r="H6" s="138">
        <f>SUMIF('Fees Form'!$B$6:$B$54,PCC_Summary!$A6,'Fees Form'!O$6:O$54)</f>
        <v>0</v>
      </c>
      <c r="I6" s="141">
        <f>SUMIF('Fees Form'!$B$6:$B$54,PCC_Summary!$A6,'Fees Form'!P$6:P$54)</f>
        <v>0</v>
      </c>
    </row>
    <row r="7" spans="1:9" ht="15">
      <c r="A7" s="175" t="str">
        <f>_xlfn.IFNA(IF('Fees Form'!$B$3=0,"",IF(VLOOKUP('Fees Form'!$B$3&amp;"-"&amp;ROW($I7)-4,Parishes,3,FALSE)=0,"",VLOOKUP('Fees Form'!$B$3&amp;"-"&amp;ROW($I7)-4,Parishes,3,FALSE))),"")</f>
        <v/>
      </c>
      <c r="B7" s="176" t="str">
        <f>_xlfn.IFNA(VLOOKUP(A7,'Parish List'!$D:$E,2,0),"")</f>
        <v/>
      </c>
      <c r="C7" s="174">
        <f>SUMIF('Fees Form'!$B$6:$B$54,PCC_Summary!$A7,'Fees Form'!K$6:K$54)</f>
        <v>0</v>
      </c>
      <c r="D7" s="138">
        <f>SUMIF('Fees Form'!$B$6:$B$54,PCC_Summary!$A7,'Fees Form'!J$6:J$54)</f>
        <v>0</v>
      </c>
      <c r="E7" s="150">
        <f>SUMIF('Fees Form'!$B$6:$B$54,PCC_Summary!$A7,'Fees Form'!L$6:L$54)</f>
        <v>0</v>
      </c>
      <c r="F7" s="150">
        <f>SUMIF('Fees Form'!$B$6:$B$54,PCC_Summary!$A7,'Fees Form'!M$6:M$54)</f>
        <v>0</v>
      </c>
      <c r="G7" s="150">
        <f>SUMIF('Fees Form'!$B$6:$B$54,PCC_Summary!$A7,'Fees Form'!N$6:N$54)</f>
        <v>0</v>
      </c>
      <c r="H7" s="138">
        <f>SUMIF('Fees Form'!$B$6:$B$54,PCC_Summary!$A7,'Fees Form'!O$6:O$54)</f>
        <v>0</v>
      </c>
      <c r="I7" s="141">
        <f>SUMIF('Fees Form'!$B$6:$B$54,PCC_Summary!$A7,'Fees Form'!P$6:P$54)</f>
        <v>0</v>
      </c>
    </row>
    <row r="8" spans="1:9" ht="15">
      <c r="A8" s="175" t="str">
        <f>_xlfn.IFNA(IF('Fees Form'!$B$3=0,"",IF(VLOOKUP('Fees Form'!$B$3&amp;"-"&amp;ROW($I8)-4,Parishes,3,FALSE)=0,"",VLOOKUP('Fees Form'!$B$3&amp;"-"&amp;ROW($I8)-4,Parishes,3,FALSE))),"")</f>
        <v/>
      </c>
      <c r="B8" s="176" t="str">
        <f>_xlfn.IFNA(VLOOKUP(A8,'Parish List'!$D:$E,2,0),"")</f>
        <v/>
      </c>
      <c r="C8" s="174">
        <f>SUMIF('Fees Form'!$B$6:$B$54,PCC_Summary!$A8,'Fees Form'!K$6:K$54)</f>
        <v>0</v>
      </c>
      <c r="D8" s="138">
        <f>SUMIF('Fees Form'!$B$6:$B$54,PCC_Summary!$A8,'Fees Form'!J$6:J$54)</f>
        <v>0</v>
      </c>
      <c r="E8" s="150">
        <f>SUMIF('Fees Form'!$B$6:$B$54,PCC_Summary!$A8,'Fees Form'!L$6:L$54)</f>
        <v>0</v>
      </c>
      <c r="F8" s="150">
        <f>SUMIF('Fees Form'!$B$6:$B$54,PCC_Summary!$A8,'Fees Form'!M$6:M$54)</f>
        <v>0</v>
      </c>
      <c r="G8" s="150">
        <f>SUMIF('Fees Form'!$B$6:$B$54,PCC_Summary!$A8,'Fees Form'!N$6:N$54)</f>
        <v>0</v>
      </c>
      <c r="H8" s="138">
        <f>SUMIF('Fees Form'!$B$6:$B$54,PCC_Summary!$A8,'Fees Form'!O$6:O$54)</f>
        <v>0</v>
      </c>
      <c r="I8" s="141">
        <f>SUMIF('Fees Form'!$B$6:$B$54,PCC_Summary!$A8,'Fees Form'!P$6:P$54)</f>
        <v>0</v>
      </c>
    </row>
    <row r="9" spans="1:9" ht="15">
      <c r="A9" s="175" t="str">
        <f>_xlfn.IFNA(IF('Fees Form'!$B$3=0,"",IF(VLOOKUP('Fees Form'!$B$3&amp;"-"&amp;ROW($I9)-4,Parishes,3,FALSE)=0,"",VLOOKUP('Fees Form'!$B$3&amp;"-"&amp;ROW($I9)-4,Parishes,3,FALSE))),"")</f>
        <v/>
      </c>
      <c r="B9" s="176" t="str">
        <f>_xlfn.IFNA(VLOOKUP(A9,'Parish List'!$D:$E,2,0),"")</f>
        <v/>
      </c>
      <c r="C9" s="174">
        <f>SUMIF('Fees Form'!$B$6:$B$54,PCC_Summary!$A9,'Fees Form'!K$6:K$54)</f>
        <v>0</v>
      </c>
      <c r="D9" s="138">
        <f>SUMIF('Fees Form'!$B$6:$B$54,PCC_Summary!$A9,'Fees Form'!J$6:J$54)</f>
        <v>0</v>
      </c>
      <c r="E9" s="150">
        <f>SUMIF('Fees Form'!$B$6:$B$54,PCC_Summary!$A9,'Fees Form'!L$6:L$54)</f>
        <v>0</v>
      </c>
      <c r="F9" s="150">
        <f>SUMIF('Fees Form'!$B$6:$B$54,PCC_Summary!$A9,'Fees Form'!M$6:M$54)</f>
        <v>0</v>
      </c>
      <c r="G9" s="150">
        <f>SUMIF('Fees Form'!$B$6:$B$54,PCC_Summary!$A9,'Fees Form'!N$6:N$54)</f>
        <v>0</v>
      </c>
      <c r="H9" s="138">
        <f>SUMIF('Fees Form'!$B$6:$B$54,PCC_Summary!$A9,'Fees Form'!O$6:O$54)</f>
        <v>0</v>
      </c>
      <c r="I9" s="141">
        <f>SUMIF('Fees Form'!$B$6:$B$54,PCC_Summary!$A9,'Fees Form'!P$6:P$54)</f>
        <v>0</v>
      </c>
    </row>
    <row r="10" spans="1:9" ht="15">
      <c r="A10" s="175" t="str">
        <f>_xlfn.IFNA(IF('Fees Form'!$B$3=0,"",IF(VLOOKUP('Fees Form'!$B$3&amp;"-"&amp;ROW($I10)-4,Parishes,3,FALSE)=0,"",VLOOKUP('Fees Form'!$B$3&amp;"-"&amp;ROW($I10)-4,Parishes,3,FALSE))),"")</f>
        <v/>
      </c>
      <c r="B10" s="176" t="str">
        <f>_xlfn.IFNA(VLOOKUP(A10,'Parish List'!$D:$E,2,0),"")</f>
        <v/>
      </c>
      <c r="C10" s="174">
        <f>SUMIF('Fees Form'!$B$6:$B$54,PCC_Summary!$A10,'Fees Form'!K$6:K$54)</f>
        <v>0</v>
      </c>
      <c r="D10" s="138">
        <f>SUMIF('Fees Form'!$B$6:$B$54,PCC_Summary!$A10,'Fees Form'!J$6:J$54)</f>
        <v>0</v>
      </c>
      <c r="E10" s="150">
        <f>SUMIF('Fees Form'!$B$6:$B$54,PCC_Summary!$A10,'Fees Form'!L$6:L$54)</f>
        <v>0</v>
      </c>
      <c r="F10" s="150">
        <f>SUMIF('Fees Form'!$B$6:$B$54,PCC_Summary!$A10,'Fees Form'!M$6:M$54)</f>
        <v>0</v>
      </c>
      <c r="G10" s="150">
        <f>SUMIF('Fees Form'!$B$6:$B$54,PCC_Summary!$A10,'Fees Form'!N$6:N$54)</f>
        <v>0</v>
      </c>
      <c r="H10" s="138">
        <f>SUMIF('Fees Form'!$B$6:$B$54,PCC_Summary!$A10,'Fees Form'!O$6:O$54)</f>
        <v>0</v>
      </c>
      <c r="I10" s="141">
        <f>SUMIF('Fees Form'!$B$6:$B$54,PCC_Summary!$A10,'Fees Form'!P$6:P$54)</f>
        <v>0</v>
      </c>
    </row>
    <row r="11" spans="1:9" ht="15">
      <c r="A11" s="175" t="str">
        <f>_xlfn.IFNA(IF('Fees Form'!$B$3=0,"",IF(VLOOKUP('Fees Form'!$B$3&amp;"-"&amp;ROW($I11)-4,Parishes,3,FALSE)=0,"",VLOOKUP('Fees Form'!$B$3&amp;"-"&amp;ROW($I11)-4,Parishes,3,FALSE))),"")</f>
        <v/>
      </c>
      <c r="B11" s="176" t="str">
        <f>_xlfn.IFNA(VLOOKUP(A11,'Parish List'!$D:$E,2,0),"")</f>
        <v/>
      </c>
      <c r="C11" s="174">
        <f>SUMIF('Fees Form'!$B$6:$B$54,PCC_Summary!$A11,'Fees Form'!K$6:K$54)</f>
        <v>0</v>
      </c>
      <c r="D11" s="138">
        <f>SUMIF('Fees Form'!$B$6:$B$54,PCC_Summary!$A11,'Fees Form'!J$6:J$54)</f>
        <v>0</v>
      </c>
      <c r="E11" s="150">
        <f>SUMIF('Fees Form'!$B$6:$B$54,PCC_Summary!$A11,'Fees Form'!L$6:L$54)</f>
        <v>0</v>
      </c>
      <c r="F11" s="150">
        <f>SUMIF('Fees Form'!$B$6:$B$54,PCC_Summary!$A11,'Fees Form'!M$6:M$54)</f>
        <v>0</v>
      </c>
      <c r="G11" s="150">
        <f>SUMIF('Fees Form'!$B$6:$B$54,PCC_Summary!$A11,'Fees Form'!N$6:N$54)</f>
        <v>0</v>
      </c>
      <c r="H11" s="138">
        <f>SUMIF('Fees Form'!$B$6:$B$54,PCC_Summary!$A11,'Fees Form'!O$6:O$54)</f>
        <v>0</v>
      </c>
      <c r="I11" s="141">
        <f>SUMIF('Fees Form'!$B$6:$B$54,PCC_Summary!$A11,'Fees Form'!P$6:P$54)</f>
        <v>0</v>
      </c>
    </row>
    <row r="12" spans="1:9" ht="15">
      <c r="A12" s="175" t="str">
        <f>_xlfn.IFNA(IF('Fees Form'!$B$3=0,"",IF(VLOOKUP('Fees Form'!$B$3&amp;"-"&amp;ROW($I12)-4,Parishes,3,FALSE)=0,"",VLOOKUP('Fees Form'!$B$3&amp;"-"&amp;ROW($I12)-4,Parishes,3,FALSE))),"")</f>
        <v/>
      </c>
      <c r="B12" s="176" t="str">
        <f>_xlfn.IFNA(VLOOKUP(A12,'Parish List'!$D:$E,2,0),"")</f>
        <v/>
      </c>
      <c r="C12" s="174">
        <f>SUMIF('Fees Form'!$B$6:$B$54,PCC_Summary!$A12,'Fees Form'!K$6:K$54)</f>
        <v>0</v>
      </c>
      <c r="D12" s="138">
        <f>SUMIF('Fees Form'!$B$6:$B$54,PCC_Summary!$A12,'Fees Form'!J$6:J$54)</f>
        <v>0</v>
      </c>
      <c r="E12" s="150">
        <f>SUMIF('Fees Form'!$B$6:$B$54,PCC_Summary!$A12,'Fees Form'!L$6:L$54)</f>
        <v>0</v>
      </c>
      <c r="F12" s="150">
        <f>SUMIF('Fees Form'!$B$6:$B$54,PCC_Summary!$A12,'Fees Form'!M$6:M$54)</f>
        <v>0</v>
      </c>
      <c r="G12" s="150">
        <f>SUMIF('Fees Form'!$B$6:$B$54,PCC_Summary!$A12,'Fees Form'!N$6:N$54)</f>
        <v>0</v>
      </c>
      <c r="H12" s="138">
        <f>SUMIF('Fees Form'!$B$6:$B$54,PCC_Summary!$A12,'Fees Form'!O$6:O$54)</f>
        <v>0</v>
      </c>
      <c r="I12" s="141">
        <f>SUMIF('Fees Form'!$B$6:$B$54,PCC_Summary!$A12,'Fees Form'!P$6:P$54)</f>
        <v>0</v>
      </c>
    </row>
    <row r="13" spans="1:9" ht="15">
      <c r="A13" s="175" t="str">
        <f>_xlfn.IFNA(IF('Fees Form'!$B$3=0,"",IF(VLOOKUP('Fees Form'!$B$3&amp;"-"&amp;ROW($I13)-4,Parishes,3,FALSE)=0,"",VLOOKUP('Fees Form'!$B$3&amp;"-"&amp;ROW($I13)-4,Parishes,3,FALSE))),"")</f>
        <v/>
      </c>
      <c r="B13" s="176" t="str">
        <f>_xlfn.IFNA(VLOOKUP(A13,'Parish List'!$D:$E,2,0),"")</f>
        <v/>
      </c>
      <c r="C13" s="174">
        <f>SUMIF('Fees Form'!$B$6:$B$54,PCC_Summary!$A13,'Fees Form'!K$6:K$54)</f>
        <v>0</v>
      </c>
      <c r="D13" s="138">
        <f>SUMIF('Fees Form'!$B$6:$B$54,PCC_Summary!$A13,'Fees Form'!J$6:J$54)</f>
        <v>0</v>
      </c>
      <c r="E13" s="150">
        <f>SUMIF('Fees Form'!$B$6:$B$54,PCC_Summary!$A13,'Fees Form'!L$6:L$54)</f>
        <v>0</v>
      </c>
      <c r="F13" s="150">
        <f>SUMIF('Fees Form'!$B$6:$B$54,PCC_Summary!$A13,'Fees Form'!M$6:M$54)</f>
        <v>0</v>
      </c>
      <c r="G13" s="150">
        <f>SUMIF('Fees Form'!$B$6:$B$54,PCC_Summary!$A13,'Fees Form'!N$6:N$54)</f>
        <v>0</v>
      </c>
      <c r="H13" s="138">
        <f>SUMIF('Fees Form'!$B$6:$B$54,PCC_Summary!$A13,'Fees Form'!O$6:O$54)</f>
        <v>0</v>
      </c>
      <c r="I13" s="141">
        <f>SUMIF('Fees Form'!$B$6:$B$54,PCC_Summary!$A13,'Fees Form'!P$6:P$54)</f>
        <v>0</v>
      </c>
    </row>
    <row r="14" spans="1:9" ht="15">
      <c r="A14" s="175" t="str">
        <f>_xlfn.IFNA(IF('Fees Form'!$B$3=0,"",IF(VLOOKUP('Fees Form'!$B$3&amp;"-"&amp;ROW($I14)-4,Parishes,3,FALSE)=0,"",VLOOKUP('Fees Form'!$B$3&amp;"-"&amp;ROW($I14)-4,Parishes,3,FALSE))),"")</f>
        <v/>
      </c>
      <c r="B14" s="176" t="str">
        <f>_xlfn.IFNA(VLOOKUP(A14,'Parish List'!$D:$E,2,0),"")</f>
        <v/>
      </c>
      <c r="C14" s="174">
        <f>SUMIF('Fees Form'!$B$6:$B$54,PCC_Summary!$A14,'Fees Form'!K$6:K$54)</f>
        <v>0</v>
      </c>
      <c r="D14" s="138">
        <f>SUMIF('Fees Form'!$B$6:$B$54,PCC_Summary!$A14,'Fees Form'!J$6:J$54)</f>
        <v>0</v>
      </c>
      <c r="E14" s="150">
        <f>SUMIF('Fees Form'!$B$6:$B$54,PCC_Summary!$A14,'Fees Form'!L$6:L$54)</f>
        <v>0</v>
      </c>
      <c r="F14" s="150">
        <f>SUMIF('Fees Form'!$B$6:$B$54,PCC_Summary!$A14,'Fees Form'!M$6:M$54)</f>
        <v>0</v>
      </c>
      <c r="G14" s="150">
        <f>SUMIF('Fees Form'!$B$6:$B$54,PCC_Summary!$A14,'Fees Form'!N$6:N$54)</f>
        <v>0</v>
      </c>
      <c r="H14" s="138">
        <f>SUMIF('Fees Form'!$B$6:$B$54,PCC_Summary!$A14,'Fees Form'!O$6:O$54)</f>
        <v>0</v>
      </c>
      <c r="I14" s="141">
        <f>SUMIF('Fees Form'!$B$6:$B$54,PCC_Summary!$A14,'Fees Form'!P$6:P$54)</f>
        <v>0</v>
      </c>
    </row>
    <row r="15" spans="1:9" ht="15">
      <c r="A15" s="175" t="str">
        <f>_xlfn.IFNA(IF('Fees Form'!$B$3=0,"",IF(VLOOKUP('Fees Form'!$B$3&amp;"-"&amp;ROW($I15)-4,Parishes,3,FALSE)=0,"",VLOOKUP('Fees Form'!$B$3&amp;"-"&amp;ROW($I15)-4,Parishes,3,FALSE))),"")</f>
        <v/>
      </c>
      <c r="B15" s="176" t="str">
        <f>_xlfn.IFNA(VLOOKUP(A15,'Parish List'!$D:$E,2,0),"")</f>
        <v/>
      </c>
      <c r="C15" s="174">
        <f>SUMIF('Fees Form'!$B$6:$B$54,PCC_Summary!$A15,'Fees Form'!K$6:K$54)</f>
        <v>0</v>
      </c>
      <c r="D15" s="138">
        <f>SUMIF('Fees Form'!$B$6:$B$54,PCC_Summary!$A15,'Fees Form'!J$6:J$54)</f>
        <v>0</v>
      </c>
      <c r="E15" s="150">
        <f>SUMIF('Fees Form'!$B$6:$B$54,PCC_Summary!$A15,'Fees Form'!L$6:L$54)</f>
        <v>0</v>
      </c>
      <c r="F15" s="150">
        <f>SUMIF('Fees Form'!$B$6:$B$54,PCC_Summary!$A15,'Fees Form'!M$6:M$54)</f>
        <v>0</v>
      </c>
      <c r="G15" s="150">
        <f>SUMIF('Fees Form'!$B$6:$B$54,PCC_Summary!$A15,'Fees Form'!N$6:N$54)</f>
        <v>0</v>
      </c>
      <c r="H15" s="138">
        <f>SUMIF('Fees Form'!$B$6:$B$54,PCC_Summary!$A15,'Fees Form'!O$6:O$54)</f>
        <v>0</v>
      </c>
      <c r="I15" s="141">
        <f>SUMIF('Fees Form'!$B$6:$B$54,PCC_Summary!$A15,'Fees Form'!P$6:P$54)</f>
        <v>0</v>
      </c>
    </row>
    <row r="16" spans="1:9" ht="15">
      <c r="A16" s="175" t="str">
        <f>_xlfn.IFNA(IF('Fees Form'!$B$3=0,"",IF(VLOOKUP('Fees Form'!$B$3&amp;"-"&amp;ROW($I16)-4,Parishes,3,FALSE)=0,"",VLOOKUP('Fees Form'!$B$3&amp;"-"&amp;ROW($I16)-4,Parishes,3,FALSE))),"")</f>
        <v/>
      </c>
      <c r="B16" s="176" t="str">
        <f>_xlfn.IFNA(VLOOKUP(A16,'Parish List'!$D:$E,2,0),"")</f>
        <v/>
      </c>
      <c r="C16" s="174">
        <f>SUMIF('Fees Form'!$B$6:$B$54,PCC_Summary!$A16,'Fees Form'!K$6:K$54)</f>
        <v>0</v>
      </c>
      <c r="D16" s="138">
        <f>SUMIF('Fees Form'!$B$6:$B$54,PCC_Summary!$A16,'Fees Form'!J$6:J$54)</f>
        <v>0</v>
      </c>
      <c r="E16" s="150">
        <f>SUMIF('Fees Form'!$B$6:$B$54,PCC_Summary!$A16,'Fees Form'!L$6:L$54)</f>
        <v>0</v>
      </c>
      <c r="F16" s="150">
        <f>SUMIF('Fees Form'!$B$6:$B$54,PCC_Summary!$A16,'Fees Form'!M$6:M$54)</f>
        <v>0</v>
      </c>
      <c r="G16" s="150">
        <f>SUMIF('Fees Form'!$B$6:$B$54,PCC_Summary!$A16,'Fees Form'!N$6:N$54)</f>
        <v>0</v>
      </c>
      <c r="H16" s="138">
        <f>SUMIF('Fees Form'!$B$6:$B$54,PCC_Summary!$A16,'Fees Form'!O$6:O$54)</f>
        <v>0</v>
      </c>
      <c r="I16" s="141">
        <f>SUMIF('Fees Form'!$B$6:$B$54,PCC_Summary!$A16,'Fees Form'!P$6:P$54)</f>
        <v>0</v>
      </c>
    </row>
    <row r="17" spans="1:9" ht="15">
      <c r="A17" s="175" t="str">
        <f>_xlfn.IFNA(IF('Fees Form'!$B$3=0,"",IF(VLOOKUP('Fees Form'!$B$3&amp;"-"&amp;ROW($I17)-4,Parishes,3,FALSE)=0,"",VLOOKUP('Fees Form'!$B$3&amp;"-"&amp;ROW($I17)-4,Parishes,3,FALSE))),"")</f>
        <v/>
      </c>
      <c r="B17" s="176" t="str">
        <f>_xlfn.IFNA(VLOOKUP(A17,'Parish List'!$D:$E,2,0),"")</f>
        <v/>
      </c>
      <c r="C17" s="174">
        <f>SUMIF('Fees Form'!$B$6:$B$54,PCC_Summary!$A17,'Fees Form'!K$6:K$54)</f>
        <v>0</v>
      </c>
      <c r="D17" s="138">
        <f>SUMIF('Fees Form'!$B$6:$B$54,PCC_Summary!$A17,'Fees Form'!J$6:J$54)</f>
        <v>0</v>
      </c>
      <c r="E17" s="150">
        <f>SUMIF('Fees Form'!$B$6:$B$54,PCC_Summary!$A17,'Fees Form'!L$6:L$54)</f>
        <v>0</v>
      </c>
      <c r="F17" s="150">
        <f>SUMIF('Fees Form'!$B$6:$B$54,PCC_Summary!$A17,'Fees Form'!M$6:M$54)</f>
        <v>0</v>
      </c>
      <c r="G17" s="150">
        <f>SUMIF('Fees Form'!$B$6:$B$54,PCC_Summary!$A17,'Fees Form'!N$6:N$54)</f>
        <v>0</v>
      </c>
      <c r="H17" s="138">
        <f>SUMIF('Fees Form'!$B$6:$B$54,PCC_Summary!$A17,'Fees Form'!O$6:O$54)</f>
        <v>0</v>
      </c>
      <c r="I17" s="141">
        <f>SUMIF('Fees Form'!$B$6:$B$54,PCC_Summary!$A17,'Fees Form'!P$6:P$54)</f>
        <v>0</v>
      </c>
    </row>
    <row r="18" spans="1:9" ht="15">
      <c r="A18" s="175" t="str">
        <f>_xlfn.IFNA(IF('Fees Form'!$B$3=0,"",IF(VLOOKUP('Fees Form'!$B$3&amp;"-"&amp;ROW($I18)-4,Parishes,3,FALSE)=0,"",VLOOKUP('Fees Form'!$B$3&amp;"-"&amp;ROW($I18)-4,Parishes,3,FALSE))),"")</f>
        <v/>
      </c>
      <c r="B18" s="176" t="str">
        <f>_xlfn.IFNA(VLOOKUP(A18,'Parish List'!$D:$E,2,0),"")</f>
        <v/>
      </c>
      <c r="C18" s="174">
        <f>SUMIF('Fees Form'!$B$6:$B$54,PCC_Summary!$A18,'Fees Form'!K$6:K$54)</f>
        <v>0</v>
      </c>
      <c r="D18" s="138">
        <f>SUMIF('Fees Form'!$B$6:$B$54,PCC_Summary!$A18,'Fees Form'!J$6:J$54)</f>
        <v>0</v>
      </c>
      <c r="E18" s="150">
        <f>SUMIF('Fees Form'!$B$6:$B$54,PCC_Summary!$A18,'Fees Form'!L$6:L$54)</f>
        <v>0</v>
      </c>
      <c r="F18" s="150">
        <f>SUMIF('Fees Form'!$B$6:$B$54,PCC_Summary!$A18,'Fees Form'!M$6:M$54)</f>
        <v>0</v>
      </c>
      <c r="G18" s="150">
        <f>SUMIF('Fees Form'!$B$6:$B$54,PCC_Summary!$A18,'Fees Form'!N$6:N$54)</f>
        <v>0</v>
      </c>
      <c r="H18" s="138">
        <f>SUMIF('Fees Form'!$B$6:$B$54,PCC_Summary!$A18,'Fees Form'!O$6:O$54)</f>
        <v>0</v>
      </c>
      <c r="I18" s="141">
        <f>SUMIF('Fees Form'!$B$6:$B$54,PCC_Summary!$A18,'Fees Form'!P$6:P$54)</f>
        <v>0</v>
      </c>
    </row>
    <row r="19" spans="1:9" ht="15">
      <c r="A19" s="175" t="str">
        <f>_xlfn.IFNA(IF('Fees Form'!$B$3=0,"",IF(VLOOKUP('Fees Form'!$B$3&amp;"-"&amp;ROW($I19)-4,Parishes,3,FALSE)=0,"",VLOOKUP('Fees Form'!$B$3&amp;"-"&amp;ROW($I19)-4,Parishes,3,FALSE))),"")</f>
        <v/>
      </c>
      <c r="B19" s="176" t="str">
        <f>_xlfn.IFNA(VLOOKUP(A19,'Parish List'!$D:$E,2,0),"")</f>
        <v/>
      </c>
      <c r="C19" s="174">
        <f>SUMIF('Fees Form'!$B$6:$B$54,PCC_Summary!$A19,'Fees Form'!K$6:K$54)</f>
        <v>0</v>
      </c>
      <c r="D19" s="138">
        <f>SUMIF('Fees Form'!$B$6:$B$54,PCC_Summary!$A19,'Fees Form'!J$6:J$54)</f>
        <v>0</v>
      </c>
      <c r="E19" s="150">
        <f>SUMIF('Fees Form'!$B$6:$B$54,PCC_Summary!$A19,'Fees Form'!L$6:L$54)</f>
        <v>0</v>
      </c>
      <c r="F19" s="150">
        <f>SUMIF('Fees Form'!$B$6:$B$54,PCC_Summary!$A19,'Fees Form'!M$6:M$54)</f>
        <v>0</v>
      </c>
      <c r="G19" s="150">
        <f>SUMIF('Fees Form'!$B$6:$B$54,PCC_Summary!$A19,'Fees Form'!N$6:N$54)</f>
        <v>0</v>
      </c>
      <c r="H19" s="138">
        <f>SUMIF('Fees Form'!$B$6:$B$54,PCC_Summary!$A19,'Fees Form'!O$6:O$54)</f>
        <v>0</v>
      </c>
      <c r="I19" s="141">
        <f>SUMIF('Fees Form'!$B$6:$B$54,PCC_Summary!$A19,'Fees Form'!P$6:P$54)</f>
        <v>0</v>
      </c>
    </row>
    <row r="20" spans="1:9" ht="15">
      <c r="A20" s="177" t="str">
        <f>_xlfn.IFNA(IF('Fees Form'!$B$3=0,"",IF(VLOOKUP('Fees Form'!$B$3&amp;"-"&amp;ROW($I20)-4,Parishes,3,FALSE)=0,"",VLOOKUP('Fees Form'!$B$3&amp;"-"&amp;ROW($I20)-4,Parishes,3,FALSE))),"")</f>
        <v/>
      </c>
      <c r="B20" s="178" t="str">
        <f>_xlfn.IFNA(VLOOKUP(A20,'Parish List'!$D:$E,2,0),"")</f>
        <v/>
      </c>
      <c r="C20" s="174">
        <f>SUMIF('Fees Form'!$B$6:$B$54,PCC_Summary!$A20,'Fees Form'!K$6:K$54)</f>
        <v>0</v>
      </c>
      <c r="D20" s="138">
        <f>SUMIF('Fees Form'!$B$6:$B$54,PCC_Summary!$A20,'Fees Form'!J$6:J$54)</f>
        <v>0</v>
      </c>
      <c r="E20" s="150">
        <f>SUMIF('Fees Form'!$B$6:$B$54,PCC_Summary!$A20,'Fees Form'!L$6:L$54)</f>
        <v>0</v>
      </c>
      <c r="F20" s="150">
        <f>SUMIF('Fees Form'!$B$6:$B$54,PCC_Summary!$A20,'Fees Form'!M$6:M$54)</f>
        <v>0</v>
      </c>
      <c r="G20" s="150">
        <f>SUMIF('Fees Form'!$B$6:$B$54,PCC_Summary!$A20,'Fees Form'!N$6:N$54)</f>
        <v>0</v>
      </c>
      <c r="H20" s="138">
        <f>SUMIF('Fees Form'!$B$6:$B$54,PCC_Summary!$A20,'Fees Form'!O$6:O$54)</f>
        <v>0</v>
      </c>
      <c r="I20" s="141">
        <f>SUMIF('Fees Form'!$B$6:$B$54,PCC_Summary!$A20,'Fees Form'!P$6:P$54)</f>
        <v>0</v>
      </c>
    </row>
    <row r="21" spans="1:9" ht="15">
      <c r="A21" s="179" t="s">
        <v>692</v>
      </c>
      <c r="B21" s="180"/>
      <c r="C21" s="181">
        <f t="shared" ref="C21:I21" si="0">SUM(C5:C20)</f>
        <v>0</v>
      </c>
      <c r="D21" s="181">
        <f t="shared" si="0"/>
        <v>0</v>
      </c>
      <c r="E21" s="182">
        <f t="shared" si="0"/>
        <v>0</v>
      </c>
      <c r="F21" s="182">
        <f t="shared" si="0"/>
        <v>0</v>
      </c>
      <c r="G21" s="182">
        <f t="shared" si="0"/>
        <v>0</v>
      </c>
      <c r="H21" s="181">
        <f t="shared" si="0"/>
        <v>0</v>
      </c>
      <c r="I21" s="183">
        <f t="shared" si="0"/>
        <v>0</v>
      </c>
    </row>
    <row r="22" spans="1:9"/>
  </sheetData>
  <sheetProtection algorithmName="SHA-512" hashValue="ThrA53YQS2VsKznhsQwO1sIjwQscBmWVEAM3JadaS5+oMR7Rb0NGMd/AlRfupWl+oDi0oMGoCK8tM35yl8sJtg==" saltValue="HURJkp3dU24LdbQaGNNcRA==" spinCount="100000" sheet="1"/>
  <mergeCells count="1">
    <mergeCell ref="H2:I2"/>
  </mergeCells>
  <pageMargins left="0.25" right="0.25" top="0.75" bottom="0.75" header="0.3" footer="0.3"/>
  <pageSetup paperSize="9" scale="7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67F9E-62A3-436D-96FF-EF72D331C53C}">
  <sheetPr codeName="Sheet4">
    <pageSetUpPr fitToPage="1"/>
  </sheetPr>
  <dimension ref="A1:AF35"/>
  <sheetViews>
    <sheetView zoomScaleNormal="100" workbookViewId="0"/>
  </sheetViews>
  <sheetFormatPr defaultColWidth="0" defaultRowHeight="13.5" zeroHeight="1"/>
  <cols>
    <col min="1" max="1" width="14.140625" style="3" customWidth="1"/>
    <col min="2" max="17" width="11.7109375" style="3" customWidth="1"/>
    <col min="18" max="18" width="13.5703125" style="3" customWidth="1"/>
    <col min="19" max="19" width="0.85546875" style="3" customWidth="1"/>
    <col min="20" max="16384" width="13.5703125" style="3" hidden="1"/>
  </cols>
  <sheetData>
    <row r="1" spans="1:32" s="9" customFormat="1" ht="16.5">
      <c r="A1" s="61" t="s">
        <v>591</v>
      </c>
      <c r="B1" s="226">
        <f>'Fees Form'!$B$3</f>
        <v>0</v>
      </c>
      <c r="C1" s="226"/>
      <c r="D1" s="226"/>
      <c r="E1" s="226"/>
      <c r="F1" s="226"/>
      <c r="G1" s="226"/>
      <c r="H1" s="226"/>
      <c r="I1" s="63" t="s">
        <v>656</v>
      </c>
      <c r="J1" s="227" t="str">
        <f>'Fees Form'!F1</f>
        <v>-</v>
      </c>
      <c r="K1" s="227"/>
      <c r="L1" s="227"/>
      <c r="M1" s="227"/>
      <c r="N1" s="227"/>
      <c r="O1" s="227"/>
      <c r="P1" s="227"/>
      <c r="Q1" s="227"/>
      <c r="R1" s="227"/>
      <c r="AA1" s="10"/>
      <c r="AB1" s="11"/>
      <c r="AC1" s="12"/>
      <c r="AE1" s="13"/>
      <c r="AF1" s="13"/>
    </row>
    <row r="2" spans="1:32" s="9" customFormat="1" ht="16.5">
      <c r="A2" s="64" t="s">
        <v>735</v>
      </c>
      <c r="B2" s="65"/>
      <c r="C2" s="65"/>
      <c r="D2" s="65"/>
      <c r="E2" s="65"/>
      <c r="F2" s="65"/>
      <c r="G2" s="65"/>
      <c r="H2" s="65"/>
      <c r="I2" s="66" t="s">
        <v>655</v>
      </c>
      <c r="J2" s="67"/>
      <c r="K2" s="68" t="s">
        <v>18</v>
      </c>
      <c r="L2" s="69"/>
      <c r="M2" s="67"/>
      <c r="N2" s="67"/>
      <c r="O2" s="69"/>
      <c r="P2" s="69"/>
      <c r="Q2" s="69"/>
      <c r="R2" s="69"/>
      <c r="AA2" s="8"/>
      <c r="AB2" s="14"/>
      <c r="AC2" s="8"/>
      <c r="AE2" s="14"/>
      <c r="AF2" s="14"/>
    </row>
    <row r="3" spans="1:32" ht="33" customHeight="1">
      <c r="A3" s="70" t="s">
        <v>606</v>
      </c>
      <c r="B3" s="71" t="str">
        <f>_xlfn.IFNA(IF('Fees Form'!$B$3=0,"",IF(VLOOKUP('Fees Form'!$B$3&amp;"-"&amp;COLUMN(B$1)-1,Parishes,3,0)=0,"",VLOOKUP('Fees Form'!$B$3&amp;"-"&amp;COLUMN(B$1)-1,Parishes,3,FALSE))),"")</f>
        <v/>
      </c>
      <c r="C3" s="71" t="str">
        <f>_xlfn.IFNA(IF('Fees Form'!$B$3=0,"",IF(VLOOKUP('Fees Form'!$B$3&amp;"-"&amp;COLUMN(C$1)-1,Parishes,3,0)=0,"",VLOOKUP('Fees Form'!$B$3&amp;"-"&amp;COLUMN(C$1)-1,Parishes,3,FALSE))),"")</f>
        <v/>
      </c>
      <c r="D3" s="71" t="str">
        <f>_xlfn.IFNA(IF('Fees Form'!$B$3=0,"",IF(VLOOKUP('Fees Form'!$B$3&amp;"-"&amp;COLUMN(D$1)-1,Parishes,3,0)=0,"",VLOOKUP('Fees Form'!$B$3&amp;"-"&amp;COLUMN(D$1)-1,Parishes,3,FALSE))),"")</f>
        <v/>
      </c>
      <c r="E3" s="71" t="str">
        <f>_xlfn.IFNA(IF('Fees Form'!$B$3=0,"",IF(VLOOKUP('Fees Form'!$B$3&amp;"-"&amp;COLUMN(E$1)-1,Parishes,3,0)=0,"",VLOOKUP('Fees Form'!$B$3&amp;"-"&amp;COLUMN(E$1)-1,Parishes,3,FALSE))),"")</f>
        <v/>
      </c>
      <c r="F3" s="71" t="str">
        <f>_xlfn.IFNA(IF('Fees Form'!$B$3=0,"",IF(VLOOKUP('Fees Form'!$B$3&amp;"-"&amp;COLUMN(F$1)-1,Parishes,3,0)=0,"",VLOOKUP('Fees Form'!$B$3&amp;"-"&amp;COLUMN(F$1)-1,Parishes,3,FALSE))),"")</f>
        <v/>
      </c>
      <c r="G3" s="71" t="str">
        <f>_xlfn.IFNA(IF('Fees Form'!$B$3=0,"",IF(VLOOKUP('Fees Form'!$B$3&amp;"-"&amp;COLUMN(G$1)-1,Parishes,3,0)=0,"",VLOOKUP('Fees Form'!$B$3&amp;"-"&amp;COLUMN(G$1)-1,Parishes,3,FALSE))),"")</f>
        <v/>
      </c>
      <c r="H3" s="71" t="str">
        <f>_xlfn.IFNA(IF('Fees Form'!$B$3=0,"",IF(VLOOKUP('Fees Form'!$B$3&amp;"-"&amp;COLUMN(H$1)-1,Parishes,3,0)=0,"",VLOOKUP('Fees Form'!$B$3&amp;"-"&amp;COLUMN(H$1)-1,Parishes,3,FALSE))),"")</f>
        <v/>
      </c>
      <c r="I3" s="71" t="str">
        <f>_xlfn.IFNA(IF('Fees Form'!$B$3=0,"",IF(VLOOKUP('Fees Form'!$B$3&amp;"-"&amp;COLUMN(I$1)-1,Parishes,3,0)=0,"",VLOOKUP('Fees Form'!$B$3&amp;"-"&amp;COLUMN(I$1)-1,Parishes,3,FALSE))),"")</f>
        <v/>
      </c>
      <c r="J3" s="71" t="str">
        <f>_xlfn.IFNA(IF('Fees Form'!$B$3=0,"",IF(VLOOKUP('Fees Form'!$B$3&amp;"-"&amp;COLUMN(J$1)-1,Parishes,3,0)=0,"",VLOOKUP('Fees Form'!$B$3&amp;"-"&amp;COLUMN(J$1)-1,Parishes,3,FALSE))),"")</f>
        <v/>
      </c>
      <c r="K3" s="71" t="str">
        <f>_xlfn.IFNA(IF('Fees Form'!$B$3=0,"",IF(VLOOKUP('Fees Form'!$B$3&amp;"-"&amp;COLUMN(K$1)-1,Parishes,3,0)=0,"",VLOOKUP('Fees Form'!$B$3&amp;"-"&amp;COLUMN(K$1)-1,Parishes,3,FALSE))),"")</f>
        <v/>
      </c>
      <c r="L3" s="71" t="str">
        <f>_xlfn.IFNA(IF('Fees Form'!$B$3=0,"",IF(VLOOKUP('Fees Form'!$B$3&amp;"-"&amp;COLUMN(L$1)-1,Parishes,3,0)=0,"",VLOOKUP('Fees Form'!$B$3&amp;"-"&amp;COLUMN(L$1)-1,Parishes,3,FALSE))),"")</f>
        <v/>
      </c>
      <c r="M3" s="71" t="str">
        <f>_xlfn.IFNA(IF('Fees Form'!$B$3=0,"",IF(VLOOKUP('Fees Form'!$B$3&amp;"-"&amp;COLUMN(M$1)-1,Parishes,3,0)=0,"",VLOOKUP('Fees Form'!$B$3&amp;"-"&amp;COLUMN(M$1)-1,Parishes,3,FALSE))),"")</f>
        <v/>
      </c>
      <c r="N3" s="71" t="str">
        <f>_xlfn.IFNA(IF('Fees Form'!$B$3=0,"",IF(VLOOKUP('Fees Form'!$B$3&amp;"-"&amp;COLUMN(N$1)-1,Parishes,3,0)=0,"",VLOOKUP('Fees Form'!$B$3&amp;"-"&amp;COLUMN(N$1)-1,Parishes,3,FALSE))),"")</f>
        <v/>
      </c>
      <c r="O3" s="71" t="str">
        <f>_xlfn.IFNA(IF('Fees Form'!$B$3=0,"",IF(VLOOKUP('Fees Form'!$B$3&amp;"-"&amp;COLUMN(O$1)-1,Parishes,3,0)=0,"",VLOOKUP('Fees Form'!$B$3&amp;"-"&amp;COLUMN(O$1)-1,Parishes,3,FALSE))),"")</f>
        <v/>
      </c>
      <c r="P3" s="71" t="str">
        <f>_xlfn.IFNA(IF('Fees Form'!$B$3=0,"",IF(VLOOKUP('Fees Form'!$B$3&amp;"-"&amp;COLUMN(P$1)-1,Parishes,3,0)=0,"",VLOOKUP('Fees Form'!$B$3&amp;"-"&amp;COLUMN(P$1)-1,Parishes,3,FALSE))),"")</f>
        <v/>
      </c>
      <c r="Q3" s="71" t="str">
        <f>_xlfn.IFNA(IF('Fees Form'!$B$3=0,"",IF(VLOOKUP('Fees Form'!$B$3&amp;"-"&amp;COLUMN(Q$1)-1,Parishes,3,0)=0,"",VLOOKUP('Fees Form'!$B$3&amp;"-"&amp;COLUMN(Q$1)-1,Parishes,3,FALSE))),"")</f>
        <v/>
      </c>
      <c r="R3" s="72" t="s">
        <v>1</v>
      </c>
    </row>
    <row r="4" spans="1:32" ht="15">
      <c r="A4" s="73" t="s">
        <v>652</v>
      </c>
      <c r="B4" s="74" t="str">
        <f>IFERROR(VLOOKUP(B3,'Parish List'!$D:$E,2,0),"")</f>
        <v/>
      </c>
      <c r="C4" s="74" t="str">
        <f>IFERROR(VLOOKUP(C3,'Parish List'!$D:$E,2,0),"")</f>
        <v/>
      </c>
      <c r="D4" s="74" t="str">
        <f>IFERROR(VLOOKUP(D3,'Parish List'!$D:$E,2,0),"")</f>
        <v/>
      </c>
      <c r="E4" s="74" t="str">
        <f>IFERROR(VLOOKUP(E3,'Parish List'!$D:$E,2,0),"")</f>
        <v/>
      </c>
      <c r="F4" s="74" t="str">
        <f>IFERROR(VLOOKUP(F3,'Parish List'!$D:$E,2,0),"")</f>
        <v/>
      </c>
      <c r="G4" s="74" t="str">
        <f>IFERROR(VLOOKUP(G3,'Parish List'!$D:$E,2,0),"")</f>
        <v/>
      </c>
      <c r="H4" s="74" t="str">
        <f>IFERROR(VLOOKUP(H3,'Parish List'!$D:$E,2,0),"")</f>
        <v/>
      </c>
      <c r="I4" s="74" t="str">
        <f>IFERROR(VLOOKUP(I3,'Parish List'!$D:$E,2,0),"")</f>
        <v/>
      </c>
      <c r="J4" s="74" t="str">
        <f>IFERROR(VLOOKUP(J3,'Parish List'!$D:$E,2,0),"")</f>
        <v/>
      </c>
      <c r="K4" s="74" t="str">
        <f>IFERROR(VLOOKUP(K3,'Parish List'!$D:$E,2,0),"")</f>
        <v/>
      </c>
      <c r="L4" s="74" t="str">
        <f>IFERROR(VLOOKUP(L3,'Parish List'!$D:$E,2,0),"")</f>
        <v/>
      </c>
      <c r="M4" s="74" t="str">
        <f>IFERROR(VLOOKUP(M3,'Parish List'!$D:$E,2,0),"")</f>
        <v/>
      </c>
      <c r="N4" s="74" t="str">
        <f>IFERROR(VLOOKUP(N3,'Parish List'!$D:$E,2,0),"")</f>
        <v/>
      </c>
      <c r="O4" s="74" t="str">
        <f>IFERROR(VLOOKUP(O3,'Parish List'!$D:$E,2,0),"")</f>
        <v/>
      </c>
      <c r="P4" s="74" t="str">
        <f>IFERROR(VLOOKUP(P3,'Parish List'!$D:$E,2,0),"")</f>
        <v/>
      </c>
      <c r="Q4" s="74" t="str">
        <f>IFERROR(VLOOKUP(Q3,'Parish List'!$D:$E,2,0),"")</f>
        <v/>
      </c>
      <c r="R4" s="75"/>
    </row>
    <row r="5" spans="1:32" ht="15">
      <c r="A5" s="76" t="s">
        <v>545</v>
      </c>
      <c r="B5" s="184">
        <f>SUMIFS('Fees Form'!$K:$K,'Fees Form'!$B:$B,DOS_Remittance!B$3,'Fees Form'!$G:$G,DOS_Remittance!$A5)</f>
        <v>0</v>
      </c>
      <c r="C5" s="184">
        <f>SUMIFS('Fees Form'!$K:$K,'Fees Form'!$B:$B,DOS_Remittance!C$3,'Fees Form'!$G:$G,DOS_Remittance!$A5)</f>
        <v>0</v>
      </c>
      <c r="D5" s="184">
        <f>SUMIFS('Fees Form'!$K:$K,'Fees Form'!$B:$B,DOS_Remittance!D$3,'Fees Form'!$G:$G,DOS_Remittance!$A5)</f>
        <v>0</v>
      </c>
      <c r="E5" s="184">
        <f>SUMIFS('Fees Form'!$K:$K,'Fees Form'!$B:$B,DOS_Remittance!E$3,'Fees Form'!$G:$G,DOS_Remittance!$A5)</f>
        <v>0</v>
      </c>
      <c r="F5" s="184">
        <f>SUMIFS('Fees Form'!$K:$K,'Fees Form'!$B:$B,DOS_Remittance!F$3,'Fees Form'!$G:$G,DOS_Remittance!$A5)</f>
        <v>0</v>
      </c>
      <c r="G5" s="184">
        <f>SUMIFS('Fees Form'!$K:$K,'Fees Form'!$B:$B,DOS_Remittance!G$3,'Fees Form'!$G:$G,DOS_Remittance!$A5)</f>
        <v>0</v>
      </c>
      <c r="H5" s="184">
        <f>SUMIFS('Fees Form'!$K:$K,'Fees Form'!$B:$B,DOS_Remittance!H$3,'Fees Form'!$G:$G,DOS_Remittance!$A5)</f>
        <v>0</v>
      </c>
      <c r="I5" s="184">
        <f>SUMIFS('Fees Form'!$K:$K,'Fees Form'!$B:$B,DOS_Remittance!I$3,'Fees Form'!$G:$G,DOS_Remittance!$A5)</f>
        <v>0</v>
      </c>
      <c r="J5" s="184">
        <f>SUMIFS('Fees Form'!$K:$K,'Fees Form'!$B:$B,DOS_Remittance!J$3,'Fees Form'!$G:$G,DOS_Remittance!$A5)</f>
        <v>0</v>
      </c>
      <c r="K5" s="184">
        <f>SUMIFS('Fees Form'!$K:$K,'Fees Form'!$B:$B,DOS_Remittance!K$3,'Fees Form'!$G:$G,DOS_Remittance!$A5)</f>
        <v>0</v>
      </c>
      <c r="L5" s="184">
        <f>SUMIFS('Fees Form'!$K:$K,'Fees Form'!$B:$B,DOS_Remittance!L$3,'Fees Form'!$G:$G,DOS_Remittance!$A5)</f>
        <v>0</v>
      </c>
      <c r="M5" s="184">
        <f>SUMIFS('Fees Form'!$K:$K,'Fees Form'!$B:$B,DOS_Remittance!M$3,'Fees Form'!$G:$G,DOS_Remittance!$A5)</f>
        <v>0</v>
      </c>
      <c r="N5" s="184">
        <f>SUMIFS('Fees Form'!$K:$K,'Fees Form'!$B:$B,DOS_Remittance!N$3,'Fees Form'!$G:$G,DOS_Remittance!$A5)</f>
        <v>0</v>
      </c>
      <c r="O5" s="184">
        <f>SUMIFS('Fees Form'!$K:$K,'Fees Form'!$B:$B,DOS_Remittance!O$3,'Fees Form'!$G:$G,DOS_Remittance!$A5)</f>
        <v>0</v>
      </c>
      <c r="P5" s="184">
        <f>SUMIFS('Fees Form'!$K:$K,'Fees Form'!$B:$B,DOS_Remittance!P$3,'Fees Form'!$G:$G,DOS_Remittance!$A5)</f>
        <v>0</v>
      </c>
      <c r="Q5" s="184">
        <f>SUMIFS('Fees Form'!$K:$K,'Fees Form'!$B:$B,DOS_Remittance!Q$3,'Fees Form'!$G:$G,DOS_Remittance!$A5)</f>
        <v>0</v>
      </c>
      <c r="R5" s="185">
        <f>SUM(B5:Q5)</f>
        <v>0</v>
      </c>
    </row>
    <row r="6" spans="1:32" ht="15">
      <c r="A6" s="76" t="s">
        <v>546</v>
      </c>
      <c r="B6" s="184">
        <f>SUMIFS('Fees Form'!$K:$K,'Fees Form'!$B:$B,DOS_Remittance!B$3,'Fees Form'!$G:$G,DOS_Remittance!$A6)</f>
        <v>0</v>
      </c>
      <c r="C6" s="184">
        <f>SUMIFS('Fees Form'!$K:$K,'Fees Form'!$B:$B,DOS_Remittance!C$3,'Fees Form'!$G:$G,DOS_Remittance!$A6)</f>
        <v>0</v>
      </c>
      <c r="D6" s="184">
        <f>SUMIFS('Fees Form'!$K:$K,'Fees Form'!$B:$B,DOS_Remittance!D$3,'Fees Form'!$G:$G,DOS_Remittance!$A6)</f>
        <v>0</v>
      </c>
      <c r="E6" s="184">
        <f>SUMIFS('Fees Form'!$K:$K,'Fees Form'!$B:$B,DOS_Remittance!E$3,'Fees Form'!$G:$G,DOS_Remittance!$A6)</f>
        <v>0</v>
      </c>
      <c r="F6" s="184">
        <f>SUMIFS('Fees Form'!$K:$K,'Fees Form'!$B:$B,DOS_Remittance!F$3,'Fees Form'!$G:$G,DOS_Remittance!$A6)</f>
        <v>0</v>
      </c>
      <c r="G6" s="184">
        <f>SUMIFS('Fees Form'!$K:$K,'Fees Form'!$B:$B,DOS_Remittance!G$3,'Fees Form'!$G:$G,DOS_Remittance!$A6)</f>
        <v>0</v>
      </c>
      <c r="H6" s="184">
        <f>SUMIFS('Fees Form'!$K:$K,'Fees Form'!$B:$B,DOS_Remittance!H$3,'Fees Form'!$G:$G,DOS_Remittance!$A6)</f>
        <v>0</v>
      </c>
      <c r="I6" s="184">
        <f>SUMIFS('Fees Form'!$K:$K,'Fees Form'!$B:$B,DOS_Remittance!I$3,'Fees Form'!$G:$G,DOS_Remittance!$A6)</f>
        <v>0</v>
      </c>
      <c r="J6" s="184">
        <f>SUMIFS('Fees Form'!$K:$K,'Fees Form'!$B:$B,DOS_Remittance!J$3,'Fees Form'!$G:$G,DOS_Remittance!$A6)</f>
        <v>0</v>
      </c>
      <c r="K6" s="184">
        <f>SUMIFS('Fees Form'!$K:$K,'Fees Form'!$B:$B,DOS_Remittance!K$3,'Fees Form'!$G:$G,DOS_Remittance!$A6)</f>
        <v>0</v>
      </c>
      <c r="L6" s="184">
        <f>SUMIFS('Fees Form'!$K:$K,'Fees Form'!$B:$B,DOS_Remittance!L$3,'Fees Form'!$G:$G,DOS_Remittance!$A6)</f>
        <v>0</v>
      </c>
      <c r="M6" s="184">
        <f>SUMIFS('Fees Form'!$K:$K,'Fees Form'!$B:$B,DOS_Remittance!M$3,'Fees Form'!$G:$G,DOS_Remittance!$A6)</f>
        <v>0</v>
      </c>
      <c r="N6" s="184">
        <f>SUMIFS('Fees Form'!$K:$K,'Fees Form'!$B:$B,DOS_Remittance!N$3,'Fees Form'!$G:$G,DOS_Remittance!$A6)</f>
        <v>0</v>
      </c>
      <c r="O6" s="184">
        <f>SUMIFS('Fees Form'!$K:$K,'Fees Form'!$B:$B,DOS_Remittance!O$3,'Fees Form'!$G:$G,DOS_Remittance!$A6)</f>
        <v>0</v>
      </c>
      <c r="P6" s="184">
        <f>SUMIFS('Fees Form'!$K:$K,'Fees Form'!$B:$B,DOS_Remittance!P$3,'Fees Form'!$G:$G,DOS_Remittance!$A6)</f>
        <v>0</v>
      </c>
      <c r="Q6" s="184">
        <f>SUMIFS('Fees Form'!$K:$K,'Fees Form'!$B:$B,DOS_Remittance!Q$3,'Fees Form'!$G:$G,DOS_Remittance!$A6)</f>
        <v>0</v>
      </c>
      <c r="R6" s="185">
        <f t="shared" ref="R6:R26" si="0">SUM(B6:Q6)</f>
        <v>0</v>
      </c>
    </row>
    <row r="7" spans="1:32" ht="15">
      <c r="A7" s="76" t="s">
        <v>547</v>
      </c>
      <c r="B7" s="184">
        <f>SUMIFS('Fees Form'!$K:$K,'Fees Form'!$B:$B,DOS_Remittance!B$3,'Fees Form'!$G:$G,DOS_Remittance!$A7)</f>
        <v>0</v>
      </c>
      <c r="C7" s="184">
        <f>SUMIFS('Fees Form'!$K:$K,'Fees Form'!$B:$B,DOS_Remittance!C$3,'Fees Form'!$G:$G,DOS_Remittance!$A7)</f>
        <v>0</v>
      </c>
      <c r="D7" s="184">
        <f>SUMIFS('Fees Form'!$K:$K,'Fees Form'!$B:$B,DOS_Remittance!D$3,'Fees Form'!$G:$G,DOS_Remittance!$A7)</f>
        <v>0</v>
      </c>
      <c r="E7" s="184">
        <f>SUMIFS('Fees Form'!$K:$K,'Fees Form'!$B:$B,DOS_Remittance!E$3,'Fees Form'!$G:$G,DOS_Remittance!$A7)</f>
        <v>0</v>
      </c>
      <c r="F7" s="184">
        <f>SUMIFS('Fees Form'!$K:$K,'Fees Form'!$B:$B,DOS_Remittance!F$3,'Fees Form'!$G:$G,DOS_Remittance!$A7)</f>
        <v>0</v>
      </c>
      <c r="G7" s="184">
        <f>SUMIFS('Fees Form'!$K:$K,'Fees Form'!$B:$B,DOS_Remittance!G$3,'Fees Form'!$G:$G,DOS_Remittance!$A7)</f>
        <v>0</v>
      </c>
      <c r="H7" s="184">
        <f>SUMIFS('Fees Form'!$K:$K,'Fees Form'!$B:$B,DOS_Remittance!H$3,'Fees Form'!$G:$G,DOS_Remittance!$A7)</f>
        <v>0</v>
      </c>
      <c r="I7" s="184">
        <f>SUMIFS('Fees Form'!$K:$K,'Fees Form'!$B:$B,DOS_Remittance!I$3,'Fees Form'!$G:$G,DOS_Remittance!$A7)</f>
        <v>0</v>
      </c>
      <c r="J7" s="184">
        <f>SUMIFS('Fees Form'!$K:$K,'Fees Form'!$B:$B,DOS_Remittance!J$3,'Fees Form'!$G:$G,DOS_Remittance!$A7)</f>
        <v>0</v>
      </c>
      <c r="K7" s="184">
        <f>SUMIFS('Fees Form'!$K:$K,'Fees Form'!$B:$B,DOS_Remittance!K$3,'Fees Form'!$G:$G,DOS_Remittance!$A7)</f>
        <v>0</v>
      </c>
      <c r="L7" s="184">
        <f>SUMIFS('Fees Form'!$K:$K,'Fees Form'!$B:$B,DOS_Remittance!L$3,'Fees Form'!$G:$G,DOS_Remittance!$A7)</f>
        <v>0</v>
      </c>
      <c r="M7" s="184">
        <f>SUMIFS('Fees Form'!$K:$K,'Fees Form'!$B:$B,DOS_Remittance!M$3,'Fees Form'!$G:$G,DOS_Remittance!$A7)</f>
        <v>0</v>
      </c>
      <c r="N7" s="184">
        <f>SUMIFS('Fees Form'!$K:$K,'Fees Form'!$B:$B,DOS_Remittance!N$3,'Fees Form'!$G:$G,DOS_Remittance!$A7)</f>
        <v>0</v>
      </c>
      <c r="O7" s="184">
        <f>SUMIFS('Fees Form'!$K:$K,'Fees Form'!$B:$B,DOS_Remittance!O$3,'Fees Form'!$G:$G,DOS_Remittance!$A7)</f>
        <v>0</v>
      </c>
      <c r="P7" s="184">
        <f>SUMIFS('Fees Form'!$K:$K,'Fees Form'!$B:$B,DOS_Remittance!P$3,'Fees Form'!$G:$G,DOS_Remittance!$A7)</f>
        <v>0</v>
      </c>
      <c r="Q7" s="184">
        <f>SUMIFS('Fees Form'!$K:$K,'Fees Form'!$B:$B,DOS_Remittance!Q$3,'Fees Form'!$G:$G,DOS_Remittance!$A7)</f>
        <v>0</v>
      </c>
      <c r="R7" s="185">
        <f t="shared" si="0"/>
        <v>0</v>
      </c>
    </row>
    <row r="8" spans="1:32" ht="15">
      <c r="A8" s="76" t="s">
        <v>549</v>
      </c>
      <c r="B8" s="184">
        <f>SUMIFS('Fees Form'!$K:$K,'Fees Form'!$B:$B,DOS_Remittance!B$3,'Fees Form'!$G:$G,DOS_Remittance!$A8)</f>
        <v>0</v>
      </c>
      <c r="C8" s="184">
        <f>SUMIFS('Fees Form'!$K:$K,'Fees Form'!$B:$B,DOS_Remittance!C$3,'Fees Form'!$G:$G,DOS_Remittance!$A8)</f>
        <v>0</v>
      </c>
      <c r="D8" s="184">
        <f>SUMIFS('Fees Form'!$K:$K,'Fees Form'!$B:$B,DOS_Remittance!D$3,'Fees Form'!$G:$G,DOS_Remittance!$A8)</f>
        <v>0</v>
      </c>
      <c r="E8" s="184">
        <f>SUMIFS('Fees Form'!$K:$K,'Fees Form'!$B:$B,DOS_Remittance!E$3,'Fees Form'!$G:$G,DOS_Remittance!$A8)</f>
        <v>0</v>
      </c>
      <c r="F8" s="184">
        <f>SUMIFS('Fees Form'!$K:$K,'Fees Form'!$B:$B,DOS_Remittance!F$3,'Fees Form'!$G:$G,DOS_Remittance!$A8)</f>
        <v>0</v>
      </c>
      <c r="G8" s="184">
        <f>SUMIFS('Fees Form'!$K:$K,'Fees Form'!$B:$B,DOS_Remittance!G$3,'Fees Form'!$G:$G,DOS_Remittance!$A8)</f>
        <v>0</v>
      </c>
      <c r="H8" s="184">
        <f>SUMIFS('Fees Form'!$K:$K,'Fees Form'!$B:$B,DOS_Remittance!H$3,'Fees Form'!$G:$G,DOS_Remittance!$A8)</f>
        <v>0</v>
      </c>
      <c r="I8" s="184">
        <f>SUMIFS('Fees Form'!$K:$K,'Fees Form'!$B:$B,DOS_Remittance!I$3,'Fees Form'!$G:$G,DOS_Remittance!$A8)</f>
        <v>0</v>
      </c>
      <c r="J8" s="184">
        <f>SUMIFS('Fees Form'!$K:$K,'Fees Form'!$B:$B,DOS_Remittance!J$3,'Fees Form'!$G:$G,DOS_Remittance!$A8)</f>
        <v>0</v>
      </c>
      <c r="K8" s="184">
        <f>SUMIFS('Fees Form'!$K:$K,'Fees Form'!$B:$B,DOS_Remittance!K$3,'Fees Form'!$G:$G,DOS_Remittance!$A8)</f>
        <v>0</v>
      </c>
      <c r="L8" s="184">
        <f>SUMIFS('Fees Form'!$K:$K,'Fees Form'!$B:$B,DOS_Remittance!L$3,'Fees Form'!$G:$G,DOS_Remittance!$A8)</f>
        <v>0</v>
      </c>
      <c r="M8" s="184">
        <f>SUMIFS('Fees Form'!$K:$K,'Fees Form'!$B:$B,DOS_Remittance!M$3,'Fees Form'!$G:$G,DOS_Remittance!$A8)</f>
        <v>0</v>
      </c>
      <c r="N8" s="184">
        <f>SUMIFS('Fees Form'!$K:$K,'Fees Form'!$B:$B,DOS_Remittance!N$3,'Fees Form'!$G:$G,DOS_Remittance!$A8)</f>
        <v>0</v>
      </c>
      <c r="O8" s="184">
        <f>SUMIFS('Fees Form'!$K:$K,'Fees Form'!$B:$B,DOS_Remittance!O$3,'Fees Form'!$G:$G,DOS_Remittance!$A8)</f>
        <v>0</v>
      </c>
      <c r="P8" s="184">
        <f>SUMIFS('Fees Form'!$K:$K,'Fees Form'!$B:$B,DOS_Remittance!P$3,'Fees Form'!$G:$G,DOS_Remittance!$A8)</f>
        <v>0</v>
      </c>
      <c r="Q8" s="184">
        <f>SUMIFS('Fees Form'!$K:$K,'Fees Form'!$B:$B,DOS_Remittance!Q$3,'Fees Form'!$G:$G,DOS_Remittance!$A8)</f>
        <v>0</v>
      </c>
      <c r="R8" s="185">
        <f t="shared" si="0"/>
        <v>0</v>
      </c>
    </row>
    <row r="9" spans="1:32" ht="15">
      <c r="A9" s="76" t="s">
        <v>551</v>
      </c>
      <c r="B9" s="184">
        <f>SUMIFS('Fees Form'!$K:$K,'Fees Form'!$B:$B,DOS_Remittance!B$3,'Fees Form'!$G:$G,DOS_Remittance!$A9)</f>
        <v>0</v>
      </c>
      <c r="C9" s="184">
        <f>SUMIFS('Fees Form'!$K:$K,'Fees Form'!$B:$B,DOS_Remittance!C$3,'Fees Form'!$G:$G,DOS_Remittance!$A9)</f>
        <v>0</v>
      </c>
      <c r="D9" s="184">
        <f>SUMIFS('Fees Form'!$K:$K,'Fees Form'!$B:$B,DOS_Remittance!D$3,'Fees Form'!$G:$G,DOS_Remittance!$A9)</f>
        <v>0</v>
      </c>
      <c r="E9" s="184">
        <f>SUMIFS('Fees Form'!$K:$K,'Fees Form'!$B:$B,DOS_Remittance!E$3,'Fees Form'!$G:$G,DOS_Remittance!$A9)</f>
        <v>0</v>
      </c>
      <c r="F9" s="184">
        <f>SUMIFS('Fees Form'!$K:$K,'Fees Form'!$B:$B,DOS_Remittance!F$3,'Fees Form'!$G:$G,DOS_Remittance!$A9)</f>
        <v>0</v>
      </c>
      <c r="G9" s="184">
        <f>SUMIFS('Fees Form'!$K:$K,'Fees Form'!$B:$B,DOS_Remittance!G$3,'Fees Form'!$G:$G,DOS_Remittance!$A9)</f>
        <v>0</v>
      </c>
      <c r="H9" s="184">
        <f>SUMIFS('Fees Form'!$K:$K,'Fees Form'!$B:$B,DOS_Remittance!H$3,'Fees Form'!$G:$G,DOS_Remittance!$A9)</f>
        <v>0</v>
      </c>
      <c r="I9" s="184">
        <f>SUMIFS('Fees Form'!$K:$K,'Fees Form'!$B:$B,DOS_Remittance!I$3,'Fees Form'!$G:$G,DOS_Remittance!$A9)</f>
        <v>0</v>
      </c>
      <c r="J9" s="184">
        <f>SUMIFS('Fees Form'!$K:$K,'Fees Form'!$B:$B,DOS_Remittance!J$3,'Fees Form'!$G:$G,DOS_Remittance!$A9)</f>
        <v>0</v>
      </c>
      <c r="K9" s="184">
        <f>SUMIFS('Fees Form'!$K:$K,'Fees Form'!$B:$B,DOS_Remittance!K$3,'Fees Form'!$G:$G,DOS_Remittance!$A9)</f>
        <v>0</v>
      </c>
      <c r="L9" s="184">
        <f>SUMIFS('Fees Form'!$K:$K,'Fees Form'!$B:$B,DOS_Remittance!L$3,'Fees Form'!$G:$G,DOS_Remittance!$A9)</f>
        <v>0</v>
      </c>
      <c r="M9" s="184">
        <f>SUMIFS('Fees Form'!$K:$K,'Fees Form'!$B:$B,DOS_Remittance!M$3,'Fees Form'!$G:$G,DOS_Remittance!$A9)</f>
        <v>0</v>
      </c>
      <c r="N9" s="184">
        <f>SUMIFS('Fees Form'!$K:$K,'Fees Form'!$B:$B,DOS_Remittance!N$3,'Fees Form'!$G:$G,DOS_Remittance!$A9)</f>
        <v>0</v>
      </c>
      <c r="O9" s="184">
        <f>SUMIFS('Fees Form'!$K:$K,'Fees Form'!$B:$B,DOS_Remittance!O$3,'Fees Form'!$G:$G,DOS_Remittance!$A9)</f>
        <v>0</v>
      </c>
      <c r="P9" s="184">
        <f>SUMIFS('Fees Form'!$K:$K,'Fees Form'!$B:$B,DOS_Remittance!P$3,'Fees Form'!$G:$G,DOS_Remittance!$A9)</f>
        <v>0</v>
      </c>
      <c r="Q9" s="184">
        <f>SUMIFS('Fees Form'!$K:$K,'Fees Form'!$B:$B,DOS_Remittance!Q$3,'Fees Form'!$G:$G,DOS_Remittance!$A9)</f>
        <v>0</v>
      </c>
      <c r="R9" s="185">
        <f t="shared" si="0"/>
        <v>0</v>
      </c>
    </row>
    <row r="10" spans="1:32" ht="15">
      <c r="A10" s="76" t="s">
        <v>552</v>
      </c>
      <c r="B10" s="184">
        <f>SUMIFS('Fees Form'!$K:$K,'Fees Form'!$B:$B,DOS_Remittance!B$3,'Fees Form'!$G:$G,DOS_Remittance!$A10)</f>
        <v>0</v>
      </c>
      <c r="C10" s="184">
        <f>SUMIFS('Fees Form'!$K:$K,'Fees Form'!$B:$B,DOS_Remittance!C$3,'Fees Form'!$G:$G,DOS_Remittance!$A10)</f>
        <v>0</v>
      </c>
      <c r="D10" s="184">
        <f>SUMIFS('Fees Form'!$K:$K,'Fees Form'!$B:$B,DOS_Remittance!D$3,'Fees Form'!$G:$G,DOS_Remittance!$A10)</f>
        <v>0</v>
      </c>
      <c r="E10" s="184">
        <f>SUMIFS('Fees Form'!$K:$K,'Fees Form'!$B:$B,DOS_Remittance!E$3,'Fees Form'!$G:$G,DOS_Remittance!$A10)</f>
        <v>0</v>
      </c>
      <c r="F10" s="184">
        <f>SUMIFS('Fees Form'!$K:$K,'Fees Form'!$B:$B,DOS_Remittance!F$3,'Fees Form'!$G:$G,DOS_Remittance!$A10)</f>
        <v>0</v>
      </c>
      <c r="G10" s="184">
        <f>SUMIFS('Fees Form'!$K:$K,'Fees Form'!$B:$B,DOS_Remittance!G$3,'Fees Form'!$G:$G,DOS_Remittance!$A10)</f>
        <v>0</v>
      </c>
      <c r="H10" s="184">
        <f>SUMIFS('Fees Form'!$K:$K,'Fees Form'!$B:$B,DOS_Remittance!H$3,'Fees Form'!$G:$G,DOS_Remittance!$A10)</f>
        <v>0</v>
      </c>
      <c r="I10" s="184">
        <f>SUMIFS('Fees Form'!$K:$K,'Fees Form'!$B:$B,DOS_Remittance!I$3,'Fees Form'!$G:$G,DOS_Remittance!$A10)</f>
        <v>0</v>
      </c>
      <c r="J10" s="184">
        <f>SUMIFS('Fees Form'!$K:$K,'Fees Form'!$B:$B,DOS_Remittance!J$3,'Fees Form'!$G:$G,DOS_Remittance!$A10)</f>
        <v>0</v>
      </c>
      <c r="K10" s="184">
        <f>SUMIFS('Fees Form'!$K:$K,'Fees Form'!$B:$B,DOS_Remittance!K$3,'Fees Form'!$G:$G,DOS_Remittance!$A10)</f>
        <v>0</v>
      </c>
      <c r="L10" s="184">
        <f>SUMIFS('Fees Form'!$K:$K,'Fees Form'!$B:$B,DOS_Remittance!L$3,'Fees Form'!$G:$G,DOS_Remittance!$A10)</f>
        <v>0</v>
      </c>
      <c r="M10" s="184">
        <f>SUMIFS('Fees Form'!$K:$K,'Fees Form'!$B:$B,DOS_Remittance!M$3,'Fees Form'!$G:$G,DOS_Remittance!$A10)</f>
        <v>0</v>
      </c>
      <c r="N10" s="184">
        <f>SUMIFS('Fees Form'!$K:$K,'Fees Form'!$B:$B,DOS_Remittance!N$3,'Fees Form'!$G:$G,DOS_Remittance!$A10)</f>
        <v>0</v>
      </c>
      <c r="O10" s="184">
        <f>SUMIFS('Fees Form'!$K:$K,'Fees Form'!$B:$B,DOS_Remittance!O$3,'Fees Form'!$G:$G,DOS_Remittance!$A10)</f>
        <v>0</v>
      </c>
      <c r="P10" s="184">
        <f>SUMIFS('Fees Form'!$K:$K,'Fees Form'!$B:$B,DOS_Remittance!P$3,'Fees Form'!$G:$G,DOS_Remittance!$A10)</f>
        <v>0</v>
      </c>
      <c r="Q10" s="184">
        <f>SUMIFS('Fees Form'!$K:$K,'Fees Form'!$B:$B,DOS_Remittance!Q$3,'Fees Form'!$G:$G,DOS_Remittance!$A10)</f>
        <v>0</v>
      </c>
      <c r="R10" s="185">
        <f t="shared" si="0"/>
        <v>0</v>
      </c>
    </row>
    <row r="11" spans="1:32" ht="15">
      <c r="A11" s="76" t="s">
        <v>553</v>
      </c>
      <c r="B11" s="184">
        <f>SUMIFS('Fees Form'!$K:$K,'Fees Form'!$B:$B,DOS_Remittance!B$3,'Fees Form'!$G:$G,DOS_Remittance!$A11)</f>
        <v>0</v>
      </c>
      <c r="C11" s="184">
        <f>SUMIFS('Fees Form'!$K:$K,'Fees Form'!$B:$B,DOS_Remittance!C$3,'Fees Form'!$G:$G,DOS_Remittance!$A11)</f>
        <v>0</v>
      </c>
      <c r="D11" s="184">
        <f>SUMIFS('Fees Form'!$K:$K,'Fees Form'!$B:$B,DOS_Remittance!D$3,'Fees Form'!$G:$G,DOS_Remittance!$A11)</f>
        <v>0</v>
      </c>
      <c r="E11" s="184">
        <f>SUMIFS('Fees Form'!$K:$K,'Fees Form'!$B:$B,DOS_Remittance!E$3,'Fees Form'!$G:$G,DOS_Remittance!$A11)</f>
        <v>0</v>
      </c>
      <c r="F11" s="184">
        <f>SUMIFS('Fees Form'!$K:$K,'Fees Form'!$B:$B,DOS_Remittance!F$3,'Fees Form'!$G:$G,DOS_Remittance!$A11)</f>
        <v>0</v>
      </c>
      <c r="G11" s="184">
        <f>SUMIFS('Fees Form'!$K:$K,'Fees Form'!$B:$B,DOS_Remittance!G$3,'Fees Form'!$G:$G,DOS_Remittance!$A11)</f>
        <v>0</v>
      </c>
      <c r="H11" s="184">
        <f>SUMIFS('Fees Form'!$K:$K,'Fees Form'!$B:$B,DOS_Remittance!H$3,'Fees Form'!$G:$G,DOS_Remittance!$A11)</f>
        <v>0</v>
      </c>
      <c r="I11" s="184">
        <f>SUMIFS('Fees Form'!$K:$K,'Fees Form'!$B:$B,DOS_Remittance!I$3,'Fees Form'!$G:$G,DOS_Remittance!$A11)</f>
        <v>0</v>
      </c>
      <c r="J11" s="184">
        <f>SUMIFS('Fees Form'!$K:$K,'Fees Form'!$B:$B,DOS_Remittance!J$3,'Fees Form'!$G:$G,DOS_Remittance!$A11)</f>
        <v>0</v>
      </c>
      <c r="K11" s="184">
        <f>SUMIFS('Fees Form'!$K:$K,'Fees Form'!$B:$B,DOS_Remittance!K$3,'Fees Form'!$G:$G,DOS_Remittance!$A11)</f>
        <v>0</v>
      </c>
      <c r="L11" s="184">
        <f>SUMIFS('Fees Form'!$K:$K,'Fees Form'!$B:$B,DOS_Remittance!L$3,'Fees Form'!$G:$G,DOS_Remittance!$A11)</f>
        <v>0</v>
      </c>
      <c r="M11" s="184">
        <f>SUMIFS('Fees Form'!$K:$K,'Fees Form'!$B:$B,DOS_Remittance!M$3,'Fees Form'!$G:$G,DOS_Remittance!$A11)</f>
        <v>0</v>
      </c>
      <c r="N11" s="184">
        <f>SUMIFS('Fees Form'!$K:$K,'Fees Form'!$B:$B,DOS_Remittance!N$3,'Fees Form'!$G:$G,DOS_Remittance!$A11)</f>
        <v>0</v>
      </c>
      <c r="O11" s="184">
        <f>SUMIFS('Fees Form'!$K:$K,'Fees Form'!$B:$B,DOS_Remittance!O$3,'Fees Form'!$G:$G,DOS_Remittance!$A11)</f>
        <v>0</v>
      </c>
      <c r="P11" s="184">
        <f>SUMIFS('Fees Form'!$K:$K,'Fees Form'!$B:$B,DOS_Remittance!P$3,'Fees Form'!$G:$G,DOS_Remittance!$A11)</f>
        <v>0</v>
      </c>
      <c r="Q11" s="184">
        <f>SUMIFS('Fees Form'!$K:$K,'Fees Form'!$B:$B,DOS_Remittance!Q$3,'Fees Form'!$G:$G,DOS_Remittance!$A11)</f>
        <v>0</v>
      </c>
      <c r="R11" s="185">
        <f t="shared" si="0"/>
        <v>0</v>
      </c>
    </row>
    <row r="12" spans="1:32" ht="15">
      <c r="A12" s="76" t="s">
        <v>554</v>
      </c>
      <c r="B12" s="184">
        <f>SUMIFS('Fees Form'!$K:$K,'Fees Form'!$B:$B,DOS_Remittance!B$3,'Fees Form'!$G:$G,DOS_Remittance!$A12)</f>
        <v>0</v>
      </c>
      <c r="C12" s="184">
        <f>SUMIFS('Fees Form'!$K:$K,'Fees Form'!$B:$B,DOS_Remittance!C$3,'Fees Form'!$G:$G,DOS_Remittance!$A12)</f>
        <v>0</v>
      </c>
      <c r="D12" s="184">
        <f>SUMIFS('Fees Form'!$K:$K,'Fees Form'!$B:$B,DOS_Remittance!D$3,'Fees Form'!$G:$G,DOS_Remittance!$A12)</f>
        <v>0</v>
      </c>
      <c r="E12" s="184">
        <f>SUMIFS('Fees Form'!$K:$K,'Fees Form'!$B:$B,DOS_Remittance!E$3,'Fees Form'!$G:$G,DOS_Remittance!$A12)</f>
        <v>0</v>
      </c>
      <c r="F12" s="184">
        <f>SUMIFS('Fees Form'!$K:$K,'Fees Form'!$B:$B,DOS_Remittance!F$3,'Fees Form'!$G:$G,DOS_Remittance!$A12)</f>
        <v>0</v>
      </c>
      <c r="G12" s="184">
        <f>SUMIFS('Fees Form'!$K:$K,'Fees Form'!$B:$B,DOS_Remittance!G$3,'Fees Form'!$G:$G,DOS_Remittance!$A12)</f>
        <v>0</v>
      </c>
      <c r="H12" s="184">
        <f>SUMIFS('Fees Form'!$K:$K,'Fees Form'!$B:$B,DOS_Remittance!H$3,'Fees Form'!$G:$G,DOS_Remittance!$A12)</f>
        <v>0</v>
      </c>
      <c r="I12" s="184">
        <f>SUMIFS('Fees Form'!$K:$K,'Fees Form'!$B:$B,DOS_Remittance!I$3,'Fees Form'!$G:$G,DOS_Remittance!$A12)</f>
        <v>0</v>
      </c>
      <c r="J12" s="184">
        <f>SUMIFS('Fees Form'!$K:$K,'Fees Form'!$B:$B,DOS_Remittance!J$3,'Fees Form'!$G:$G,DOS_Remittance!$A12)</f>
        <v>0</v>
      </c>
      <c r="K12" s="184">
        <f>SUMIFS('Fees Form'!$K:$K,'Fees Form'!$B:$B,DOS_Remittance!K$3,'Fees Form'!$G:$G,DOS_Remittance!$A12)</f>
        <v>0</v>
      </c>
      <c r="L12" s="184">
        <f>SUMIFS('Fees Form'!$K:$K,'Fees Form'!$B:$B,DOS_Remittance!L$3,'Fees Form'!$G:$G,DOS_Remittance!$A12)</f>
        <v>0</v>
      </c>
      <c r="M12" s="184">
        <f>SUMIFS('Fees Form'!$K:$K,'Fees Form'!$B:$B,DOS_Remittance!M$3,'Fees Form'!$G:$G,DOS_Remittance!$A12)</f>
        <v>0</v>
      </c>
      <c r="N12" s="184">
        <f>SUMIFS('Fees Form'!$K:$K,'Fees Form'!$B:$B,DOS_Remittance!N$3,'Fees Form'!$G:$G,DOS_Remittance!$A12)</f>
        <v>0</v>
      </c>
      <c r="O12" s="184">
        <f>SUMIFS('Fees Form'!$K:$K,'Fees Form'!$B:$B,DOS_Remittance!O$3,'Fees Form'!$G:$G,DOS_Remittance!$A12)</f>
        <v>0</v>
      </c>
      <c r="P12" s="184">
        <f>SUMIFS('Fees Form'!$K:$K,'Fees Form'!$B:$B,DOS_Remittance!P$3,'Fees Form'!$G:$G,DOS_Remittance!$A12)</f>
        <v>0</v>
      </c>
      <c r="Q12" s="184">
        <f>SUMIFS('Fees Form'!$K:$K,'Fees Form'!$B:$B,DOS_Remittance!Q$3,'Fees Form'!$G:$G,DOS_Remittance!$A12)</f>
        <v>0</v>
      </c>
      <c r="R12" s="185">
        <f t="shared" si="0"/>
        <v>0</v>
      </c>
    </row>
    <row r="13" spans="1:32" ht="15">
      <c r="A13" s="76" t="s">
        <v>555</v>
      </c>
      <c r="B13" s="184">
        <f>SUMIFS('Fees Form'!$K:$K,'Fees Form'!$B:$B,DOS_Remittance!B$3,'Fees Form'!$G:$G,DOS_Remittance!$A13)</f>
        <v>0</v>
      </c>
      <c r="C13" s="184">
        <f>SUMIFS('Fees Form'!$K:$K,'Fees Form'!$B:$B,DOS_Remittance!C$3,'Fees Form'!$G:$G,DOS_Remittance!$A13)</f>
        <v>0</v>
      </c>
      <c r="D13" s="184">
        <f>SUMIFS('Fees Form'!$K:$K,'Fees Form'!$B:$B,DOS_Remittance!D$3,'Fees Form'!$G:$G,DOS_Remittance!$A13)</f>
        <v>0</v>
      </c>
      <c r="E13" s="184">
        <f>SUMIFS('Fees Form'!$K:$K,'Fees Form'!$B:$B,DOS_Remittance!E$3,'Fees Form'!$G:$G,DOS_Remittance!$A13)</f>
        <v>0</v>
      </c>
      <c r="F13" s="184">
        <f>SUMIFS('Fees Form'!$K:$K,'Fees Form'!$B:$B,DOS_Remittance!F$3,'Fees Form'!$G:$G,DOS_Remittance!$A13)</f>
        <v>0</v>
      </c>
      <c r="G13" s="184">
        <f>SUMIFS('Fees Form'!$K:$K,'Fees Form'!$B:$B,DOS_Remittance!G$3,'Fees Form'!$G:$G,DOS_Remittance!$A13)</f>
        <v>0</v>
      </c>
      <c r="H13" s="184">
        <f>SUMIFS('Fees Form'!$K:$K,'Fees Form'!$B:$B,DOS_Remittance!H$3,'Fees Form'!$G:$G,DOS_Remittance!$A13)</f>
        <v>0</v>
      </c>
      <c r="I13" s="184">
        <f>SUMIFS('Fees Form'!$K:$K,'Fees Form'!$B:$B,DOS_Remittance!I$3,'Fees Form'!$G:$G,DOS_Remittance!$A13)</f>
        <v>0</v>
      </c>
      <c r="J13" s="184">
        <f>SUMIFS('Fees Form'!$K:$K,'Fees Form'!$B:$B,DOS_Remittance!J$3,'Fees Form'!$G:$G,DOS_Remittance!$A13)</f>
        <v>0</v>
      </c>
      <c r="K13" s="184">
        <f>SUMIFS('Fees Form'!$K:$K,'Fees Form'!$B:$B,DOS_Remittance!K$3,'Fees Form'!$G:$G,DOS_Remittance!$A13)</f>
        <v>0</v>
      </c>
      <c r="L13" s="184">
        <f>SUMIFS('Fees Form'!$K:$K,'Fees Form'!$B:$B,DOS_Remittance!L$3,'Fees Form'!$G:$G,DOS_Remittance!$A13)</f>
        <v>0</v>
      </c>
      <c r="M13" s="184">
        <f>SUMIFS('Fees Form'!$K:$K,'Fees Form'!$B:$B,DOS_Remittance!M$3,'Fees Form'!$G:$G,DOS_Remittance!$A13)</f>
        <v>0</v>
      </c>
      <c r="N13" s="184">
        <f>SUMIFS('Fees Form'!$K:$K,'Fees Form'!$B:$B,DOS_Remittance!N$3,'Fees Form'!$G:$G,DOS_Remittance!$A13)</f>
        <v>0</v>
      </c>
      <c r="O13" s="184">
        <f>SUMIFS('Fees Form'!$K:$K,'Fees Form'!$B:$B,DOS_Remittance!O$3,'Fees Form'!$G:$G,DOS_Remittance!$A13)</f>
        <v>0</v>
      </c>
      <c r="P13" s="184">
        <f>SUMIFS('Fees Form'!$K:$K,'Fees Form'!$B:$B,DOS_Remittance!P$3,'Fees Form'!$G:$G,DOS_Remittance!$A13)</f>
        <v>0</v>
      </c>
      <c r="Q13" s="184">
        <f>SUMIFS('Fees Form'!$K:$K,'Fees Form'!$B:$B,DOS_Remittance!Q$3,'Fees Form'!$G:$G,DOS_Remittance!$A13)</f>
        <v>0</v>
      </c>
      <c r="R13" s="185">
        <f t="shared" si="0"/>
        <v>0</v>
      </c>
    </row>
    <row r="14" spans="1:32" ht="15">
      <c r="A14" s="76" t="s">
        <v>556</v>
      </c>
      <c r="B14" s="184">
        <f>SUMIFS('Fees Form'!$K:$K,'Fees Form'!$B:$B,DOS_Remittance!B$3,'Fees Form'!$G:$G,DOS_Remittance!$A14)</f>
        <v>0</v>
      </c>
      <c r="C14" s="184">
        <f>SUMIFS('Fees Form'!$K:$K,'Fees Form'!$B:$B,DOS_Remittance!C$3,'Fees Form'!$G:$G,DOS_Remittance!$A14)</f>
        <v>0</v>
      </c>
      <c r="D14" s="184">
        <f>SUMIFS('Fees Form'!$K:$K,'Fees Form'!$B:$B,DOS_Remittance!D$3,'Fees Form'!$G:$G,DOS_Remittance!$A14)</f>
        <v>0</v>
      </c>
      <c r="E14" s="184">
        <f>SUMIFS('Fees Form'!$K:$K,'Fees Form'!$B:$B,DOS_Remittance!E$3,'Fees Form'!$G:$G,DOS_Remittance!$A14)</f>
        <v>0</v>
      </c>
      <c r="F14" s="184">
        <f>SUMIFS('Fees Form'!$K:$K,'Fees Form'!$B:$B,DOS_Remittance!F$3,'Fees Form'!$G:$G,DOS_Remittance!$A14)</f>
        <v>0</v>
      </c>
      <c r="G14" s="184">
        <f>SUMIFS('Fees Form'!$K:$K,'Fees Form'!$B:$B,DOS_Remittance!G$3,'Fees Form'!$G:$G,DOS_Remittance!$A14)</f>
        <v>0</v>
      </c>
      <c r="H14" s="184">
        <f>SUMIFS('Fees Form'!$K:$K,'Fees Form'!$B:$B,DOS_Remittance!H$3,'Fees Form'!$G:$G,DOS_Remittance!$A14)</f>
        <v>0</v>
      </c>
      <c r="I14" s="184">
        <f>SUMIFS('Fees Form'!$K:$K,'Fees Form'!$B:$B,DOS_Remittance!I$3,'Fees Form'!$G:$G,DOS_Remittance!$A14)</f>
        <v>0</v>
      </c>
      <c r="J14" s="184">
        <f>SUMIFS('Fees Form'!$K:$K,'Fees Form'!$B:$B,DOS_Remittance!J$3,'Fees Form'!$G:$G,DOS_Remittance!$A14)</f>
        <v>0</v>
      </c>
      <c r="K14" s="184">
        <f>SUMIFS('Fees Form'!$K:$K,'Fees Form'!$B:$B,DOS_Remittance!K$3,'Fees Form'!$G:$G,DOS_Remittance!$A14)</f>
        <v>0</v>
      </c>
      <c r="L14" s="184">
        <f>SUMIFS('Fees Form'!$K:$K,'Fees Form'!$B:$B,DOS_Remittance!L$3,'Fees Form'!$G:$G,DOS_Remittance!$A14)</f>
        <v>0</v>
      </c>
      <c r="M14" s="184">
        <f>SUMIFS('Fees Form'!$K:$K,'Fees Form'!$B:$B,DOS_Remittance!M$3,'Fees Form'!$G:$G,DOS_Remittance!$A14)</f>
        <v>0</v>
      </c>
      <c r="N14" s="184">
        <f>SUMIFS('Fees Form'!$K:$K,'Fees Form'!$B:$B,DOS_Remittance!N$3,'Fees Form'!$G:$G,DOS_Remittance!$A14)</f>
        <v>0</v>
      </c>
      <c r="O14" s="184">
        <f>SUMIFS('Fees Form'!$K:$K,'Fees Form'!$B:$B,DOS_Remittance!O$3,'Fees Form'!$G:$G,DOS_Remittance!$A14)</f>
        <v>0</v>
      </c>
      <c r="P14" s="184">
        <f>SUMIFS('Fees Form'!$K:$K,'Fees Form'!$B:$B,DOS_Remittance!P$3,'Fees Form'!$G:$G,DOS_Remittance!$A14)</f>
        <v>0</v>
      </c>
      <c r="Q14" s="184">
        <f>SUMIFS('Fees Form'!$K:$K,'Fees Form'!$B:$B,DOS_Remittance!Q$3,'Fees Form'!$G:$G,DOS_Remittance!$A14)</f>
        <v>0</v>
      </c>
      <c r="R14" s="185">
        <f t="shared" si="0"/>
        <v>0</v>
      </c>
    </row>
    <row r="15" spans="1:32" ht="15">
      <c r="A15" s="76" t="s">
        <v>557</v>
      </c>
      <c r="B15" s="184">
        <f>SUMIFS('Fees Form'!$K:$K,'Fees Form'!$B:$B,DOS_Remittance!B$3,'Fees Form'!$G:$G,DOS_Remittance!$A15)</f>
        <v>0</v>
      </c>
      <c r="C15" s="184">
        <f>SUMIFS('Fees Form'!$K:$K,'Fees Form'!$B:$B,DOS_Remittance!C$3,'Fees Form'!$G:$G,DOS_Remittance!$A15)</f>
        <v>0</v>
      </c>
      <c r="D15" s="184">
        <f>SUMIFS('Fees Form'!$K:$K,'Fees Form'!$B:$B,DOS_Remittance!D$3,'Fees Form'!$G:$G,DOS_Remittance!$A15)</f>
        <v>0</v>
      </c>
      <c r="E15" s="184">
        <f>SUMIFS('Fees Form'!$K:$K,'Fees Form'!$B:$B,DOS_Remittance!E$3,'Fees Form'!$G:$G,DOS_Remittance!$A15)</f>
        <v>0</v>
      </c>
      <c r="F15" s="184">
        <f>SUMIFS('Fees Form'!$K:$K,'Fees Form'!$B:$B,DOS_Remittance!F$3,'Fees Form'!$G:$G,DOS_Remittance!$A15)</f>
        <v>0</v>
      </c>
      <c r="G15" s="184">
        <f>SUMIFS('Fees Form'!$K:$K,'Fees Form'!$B:$B,DOS_Remittance!G$3,'Fees Form'!$G:$G,DOS_Remittance!$A15)</f>
        <v>0</v>
      </c>
      <c r="H15" s="184">
        <f>SUMIFS('Fees Form'!$K:$K,'Fees Form'!$B:$B,DOS_Remittance!H$3,'Fees Form'!$G:$G,DOS_Remittance!$A15)</f>
        <v>0</v>
      </c>
      <c r="I15" s="184">
        <f>SUMIFS('Fees Form'!$K:$K,'Fees Form'!$B:$B,DOS_Remittance!I$3,'Fees Form'!$G:$G,DOS_Remittance!$A15)</f>
        <v>0</v>
      </c>
      <c r="J15" s="184">
        <f>SUMIFS('Fees Form'!$K:$K,'Fees Form'!$B:$B,DOS_Remittance!J$3,'Fees Form'!$G:$G,DOS_Remittance!$A15)</f>
        <v>0</v>
      </c>
      <c r="K15" s="184">
        <f>SUMIFS('Fees Form'!$K:$K,'Fees Form'!$B:$B,DOS_Remittance!K$3,'Fees Form'!$G:$G,DOS_Remittance!$A15)</f>
        <v>0</v>
      </c>
      <c r="L15" s="184">
        <f>SUMIFS('Fees Form'!$K:$K,'Fees Form'!$B:$B,DOS_Remittance!L$3,'Fees Form'!$G:$G,DOS_Remittance!$A15)</f>
        <v>0</v>
      </c>
      <c r="M15" s="184">
        <f>SUMIFS('Fees Form'!$K:$K,'Fees Form'!$B:$B,DOS_Remittance!M$3,'Fees Form'!$G:$G,DOS_Remittance!$A15)</f>
        <v>0</v>
      </c>
      <c r="N15" s="184">
        <f>SUMIFS('Fees Form'!$K:$K,'Fees Form'!$B:$B,DOS_Remittance!N$3,'Fees Form'!$G:$G,DOS_Remittance!$A15)</f>
        <v>0</v>
      </c>
      <c r="O15" s="184">
        <f>SUMIFS('Fees Form'!$K:$K,'Fees Form'!$B:$B,DOS_Remittance!O$3,'Fees Form'!$G:$G,DOS_Remittance!$A15)</f>
        <v>0</v>
      </c>
      <c r="P15" s="184">
        <f>SUMIFS('Fees Form'!$K:$K,'Fees Form'!$B:$B,DOS_Remittance!P$3,'Fees Form'!$G:$G,DOS_Remittance!$A15)</f>
        <v>0</v>
      </c>
      <c r="Q15" s="184">
        <f>SUMIFS('Fees Form'!$K:$K,'Fees Form'!$B:$B,DOS_Remittance!Q$3,'Fees Form'!$G:$G,DOS_Remittance!$A15)</f>
        <v>0</v>
      </c>
      <c r="R15" s="185">
        <f t="shared" si="0"/>
        <v>0</v>
      </c>
    </row>
    <row r="16" spans="1:32" ht="15">
      <c r="A16" s="76" t="s">
        <v>558</v>
      </c>
      <c r="B16" s="184">
        <f>SUMIFS('Fees Form'!$K:$K,'Fees Form'!$B:$B,DOS_Remittance!B$3,'Fees Form'!$G:$G,DOS_Remittance!$A16)</f>
        <v>0</v>
      </c>
      <c r="C16" s="184">
        <f>SUMIFS('Fees Form'!$K:$K,'Fees Form'!$B:$B,DOS_Remittance!C$3,'Fees Form'!$G:$G,DOS_Remittance!$A16)</f>
        <v>0</v>
      </c>
      <c r="D16" s="184">
        <f>SUMIFS('Fees Form'!$K:$K,'Fees Form'!$B:$B,DOS_Remittance!D$3,'Fees Form'!$G:$G,DOS_Remittance!$A16)</f>
        <v>0</v>
      </c>
      <c r="E16" s="184">
        <f>SUMIFS('Fees Form'!$K:$K,'Fees Form'!$B:$B,DOS_Remittance!E$3,'Fees Form'!$G:$G,DOS_Remittance!$A16)</f>
        <v>0</v>
      </c>
      <c r="F16" s="184">
        <f>SUMIFS('Fees Form'!$K:$K,'Fees Form'!$B:$B,DOS_Remittance!F$3,'Fees Form'!$G:$G,DOS_Remittance!$A16)</f>
        <v>0</v>
      </c>
      <c r="G16" s="184">
        <f>SUMIFS('Fees Form'!$K:$K,'Fees Form'!$B:$B,DOS_Remittance!G$3,'Fees Form'!$G:$G,DOS_Remittance!$A16)</f>
        <v>0</v>
      </c>
      <c r="H16" s="184">
        <f>SUMIFS('Fees Form'!$K:$K,'Fees Form'!$B:$B,DOS_Remittance!H$3,'Fees Form'!$G:$G,DOS_Remittance!$A16)</f>
        <v>0</v>
      </c>
      <c r="I16" s="184">
        <f>SUMIFS('Fees Form'!$K:$K,'Fees Form'!$B:$B,DOS_Remittance!I$3,'Fees Form'!$G:$G,DOS_Remittance!$A16)</f>
        <v>0</v>
      </c>
      <c r="J16" s="184">
        <f>SUMIFS('Fees Form'!$K:$K,'Fees Form'!$B:$B,DOS_Remittance!J$3,'Fees Form'!$G:$G,DOS_Remittance!$A16)</f>
        <v>0</v>
      </c>
      <c r="K16" s="184">
        <f>SUMIFS('Fees Form'!$K:$K,'Fees Form'!$B:$B,DOS_Remittance!K$3,'Fees Form'!$G:$G,DOS_Remittance!$A16)</f>
        <v>0</v>
      </c>
      <c r="L16" s="184">
        <f>SUMIFS('Fees Form'!$K:$K,'Fees Form'!$B:$B,DOS_Remittance!L$3,'Fees Form'!$G:$G,DOS_Remittance!$A16)</f>
        <v>0</v>
      </c>
      <c r="M16" s="184">
        <f>SUMIFS('Fees Form'!$K:$K,'Fees Form'!$B:$B,DOS_Remittance!M$3,'Fees Form'!$G:$G,DOS_Remittance!$A16)</f>
        <v>0</v>
      </c>
      <c r="N16" s="184">
        <f>SUMIFS('Fees Form'!$K:$K,'Fees Form'!$B:$B,DOS_Remittance!N$3,'Fees Form'!$G:$G,DOS_Remittance!$A16)</f>
        <v>0</v>
      </c>
      <c r="O16" s="184">
        <f>SUMIFS('Fees Form'!$K:$K,'Fees Form'!$B:$B,DOS_Remittance!O$3,'Fees Form'!$G:$G,DOS_Remittance!$A16)</f>
        <v>0</v>
      </c>
      <c r="P16" s="184">
        <f>SUMIFS('Fees Form'!$K:$K,'Fees Form'!$B:$B,DOS_Remittance!P$3,'Fees Form'!$G:$G,DOS_Remittance!$A16)</f>
        <v>0</v>
      </c>
      <c r="Q16" s="184">
        <f>SUMIFS('Fees Form'!$K:$K,'Fees Form'!$B:$B,DOS_Remittance!Q$3,'Fees Form'!$G:$G,DOS_Remittance!$A16)</f>
        <v>0</v>
      </c>
      <c r="R16" s="185">
        <f t="shared" si="0"/>
        <v>0</v>
      </c>
    </row>
    <row r="17" spans="1:19" ht="15">
      <c r="A17" s="76" t="s">
        <v>559</v>
      </c>
      <c r="B17" s="184">
        <f>SUMIFS('Fees Form'!$K:$K,'Fees Form'!$B:$B,DOS_Remittance!B$3,'Fees Form'!$G:$G,DOS_Remittance!$A17)</f>
        <v>0</v>
      </c>
      <c r="C17" s="184">
        <f>SUMIFS('Fees Form'!$K:$K,'Fees Form'!$B:$B,DOS_Remittance!C$3,'Fees Form'!$G:$G,DOS_Remittance!$A17)</f>
        <v>0</v>
      </c>
      <c r="D17" s="184">
        <f>SUMIFS('Fees Form'!$K:$K,'Fees Form'!$B:$B,DOS_Remittance!D$3,'Fees Form'!$G:$G,DOS_Remittance!$A17)</f>
        <v>0</v>
      </c>
      <c r="E17" s="184">
        <f>SUMIFS('Fees Form'!$K:$K,'Fees Form'!$B:$B,DOS_Remittance!E$3,'Fees Form'!$G:$G,DOS_Remittance!$A17)</f>
        <v>0</v>
      </c>
      <c r="F17" s="184">
        <f>SUMIFS('Fees Form'!$K:$K,'Fees Form'!$B:$B,DOS_Remittance!F$3,'Fees Form'!$G:$G,DOS_Remittance!$A17)</f>
        <v>0</v>
      </c>
      <c r="G17" s="184">
        <f>SUMIFS('Fees Form'!$K:$K,'Fees Form'!$B:$B,DOS_Remittance!G$3,'Fees Form'!$G:$G,DOS_Remittance!$A17)</f>
        <v>0</v>
      </c>
      <c r="H17" s="184">
        <f>SUMIFS('Fees Form'!$K:$K,'Fees Form'!$B:$B,DOS_Remittance!H$3,'Fees Form'!$G:$G,DOS_Remittance!$A17)</f>
        <v>0</v>
      </c>
      <c r="I17" s="184">
        <f>SUMIFS('Fees Form'!$K:$K,'Fees Form'!$B:$B,DOS_Remittance!I$3,'Fees Form'!$G:$G,DOS_Remittance!$A17)</f>
        <v>0</v>
      </c>
      <c r="J17" s="184">
        <f>SUMIFS('Fees Form'!$K:$K,'Fees Form'!$B:$B,DOS_Remittance!J$3,'Fees Form'!$G:$G,DOS_Remittance!$A17)</f>
        <v>0</v>
      </c>
      <c r="K17" s="184">
        <f>SUMIFS('Fees Form'!$K:$K,'Fees Form'!$B:$B,DOS_Remittance!K$3,'Fees Form'!$G:$G,DOS_Remittance!$A17)</f>
        <v>0</v>
      </c>
      <c r="L17" s="184">
        <f>SUMIFS('Fees Form'!$K:$K,'Fees Form'!$B:$B,DOS_Remittance!L$3,'Fees Form'!$G:$G,DOS_Remittance!$A17)</f>
        <v>0</v>
      </c>
      <c r="M17" s="184">
        <f>SUMIFS('Fees Form'!$K:$K,'Fees Form'!$B:$B,DOS_Remittance!M$3,'Fees Form'!$G:$G,DOS_Remittance!$A17)</f>
        <v>0</v>
      </c>
      <c r="N17" s="184">
        <f>SUMIFS('Fees Form'!$K:$K,'Fees Form'!$B:$B,DOS_Remittance!N$3,'Fees Form'!$G:$G,DOS_Remittance!$A17)</f>
        <v>0</v>
      </c>
      <c r="O17" s="184">
        <f>SUMIFS('Fees Form'!$K:$K,'Fees Form'!$B:$B,DOS_Remittance!O$3,'Fees Form'!$G:$G,DOS_Remittance!$A17)</f>
        <v>0</v>
      </c>
      <c r="P17" s="184">
        <f>SUMIFS('Fees Form'!$K:$K,'Fees Form'!$B:$B,DOS_Remittance!P$3,'Fees Form'!$G:$G,DOS_Remittance!$A17)</f>
        <v>0</v>
      </c>
      <c r="Q17" s="184">
        <f>SUMIFS('Fees Form'!$K:$K,'Fees Form'!$B:$B,DOS_Remittance!Q$3,'Fees Form'!$G:$G,DOS_Remittance!$A17)</f>
        <v>0</v>
      </c>
      <c r="R17" s="185">
        <f t="shared" si="0"/>
        <v>0</v>
      </c>
    </row>
    <row r="18" spans="1:19" ht="15">
      <c r="A18" s="76" t="s">
        <v>560</v>
      </c>
      <c r="B18" s="184">
        <f>SUMIFS('Fees Form'!$K:$K,'Fees Form'!$B:$B,DOS_Remittance!B$3,'Fees Form'!$G:$G,DOS_Remittance!$A18)</f>
        <v>0</v>
      </c>
      <c r="C18" s="184">
        <f>SUMIFS('Fees Form'!$K:$K,'Fees Form'!$B:$B,DOS_Remittance!C$3,'Fees Form'!$G:$G,DOS_Remittance!$A18)</f>
        <v>0</v>
      </c>
      <c r="D18" s="184">
        <f>SUMIFS('Fees Form'!$K:$K,'Fees Form'!$B:$B,DOS_Remittance!D$3,'Fees Form'!$G:$G,DOS_Remittance!$A18)</f>
        <v>0</v>
      </c>
      <c r="E18" s="184">
        <f>SUMIFS('Fees Form'!$K:$K,'Fees Form'!$B:$B,DOS_Remittance!E$3,'Fees Form'!$G:$G,DOS_Remittance!$A18)</f>
        <v>0</v>
      </c>
      <c r="F18" s="184">
        <f>SUMIFS('Fees Form'!$K:$K,'Fees Form'!$B:$B,DOS_Remittance!F$3,'Fees Form'!$G:$G,DOS_Remittance!$A18)</f>
        <v>0</v>
      </c>
      <c r="G18" s="184">
        <f>SUMIFS('Fees Form'!$K:$K,'Fees Form'!$B:$B,DOS_Remittance!G$3,'Fees Form'!$G:$G,DOS_Remittance!$A18)</f>
        <v>0</v>
      </c>
      <c r="H18" s="184">
        <f>SUMIFS('Fees Form'!$K:$K,'Fees Form'!$B:$B,DOS_Remittance!H$3,'Fees Form'!$G:$G,DOS_Remittance!$A18)</f>
        <v>0</v>
      </c>
      <c r="I18" s="184">
        <f>SUMIFS('Fees Form'!$K:$K,'Fees Form'!$B:$B,DOS_Remittance!I$3,'Fees Form'!$G:$G,DOS_Remittance!$A18)</f>
        <v>0</v>
      </c>
      <c r="J18" s="184">
        <f>SUMIFS('Fees Form'!$K:$K,'Fees Form'!$B:$B,DOS_Remittance!J$3,'Fees Form'!$G:$G,DOS_Remittance!$A18)</f>
        <v>0</v>
      </c>
      <c r="K18" s="184">
        <f>SUMIFS('Fees Form'!$K:$K,'Fees Form'!$B:$B,DOS_Remittance!K$3,'Fees Form'!$G:$G,DOS_Remittance!$A18)</f>
        <v>0</v>
      </c>
      <c r="L18" s="184">
        <f>SUMIFS('Fees Form'!$K:$K,'Fees Form'!$B:$B,DOS_Remittance!L$3,'Fees Form'!$G:$G,DOS_Remittance!$A18)</f>
        <v>0</v>
      </c>
      <c r="M18" s="184">
        <f>SUMIFS('Fees Form'!$K:$K,'Fees Form'!$B:$B,DOS_Remittance!M$3,'Fees Form'!$G:$G,DOS_Remittance!$A18)</f>
        <v>0</v>
      </c>
      <c r="N18" s="184">
        <f>SUMIFS('Fees Form'!$K:$K,'Fees Form'!$B:$B,DOS_Remittance!N$3,'Fees Form'!$G:$G,DOS_Remittance!$A18)</f>
        <v>0</v>
      </c>
      <c r="O18" s="184">
        <f>SUMIFS('Fees Form'!$K:$K,'Fees Form'!$B:$B,DOS_Remittance!O$3,'Fees Form'!$G:$G,DOS_Remittance!$A18)</f>
        <v>0</v>
      </c>
      <c r="P18" s="184">
        <f>SUMIFS('Fees Form'!$K:$K,'Fees Form'!$B:$B,DOS_Remittance!P$3,'Fees Form'!$G:$G,DOS_Remittance!$A18)</f>
        <v>0</v>
      </c>
      <c r="Q18" s="184">
        <f>SUMIFS('Fees Form'!$K:$K,'Fees Form'!$B:$B,DOS_Remittance!Q$3,'Fees Form'!$G:$G,DOS_Remittance!$A18)</f>
        <v>0</v>
      </c>
      <c r="R18" s="185">
        <f t="shared" si="0"/>
        <v>0</v>
      </c>
    </row>
    <row r="19" spans="1:19" ht="15">
      <c r="A19" s="76" t="s">
        <v>561</v>
      </c>
      <c r="B19" s="184">
        <f>SUMIFS('Fees Form'!$K:$K,'Fees Form'!$B:$B,DOS_Remittance!B$3,'Fees Form'!$G:$G,DOS_Remittance!$A19)</f>
        <v>0</v>
      </c>
      <c r="C19" s="184">
        <f>SUMIFS('Fees Form'!$K:$K,'Fees Form'!$B:$B,DOS_Remittance!C$3,'Fees Form'!$G:$G,DOS_Remittance!$A19)</f>
        <v>0</v>
      </c>
      <c r="D19" s="184">
        <f>SUMIFS('Fees Form'!$K:$K,'Fees Form'!$B:$B,DOS_Remittance!D$3,'Fees Form'!$G:$G,DOS_Remittance!$A19)</f>
        <v>0</v>
      </c>
      <c r="E19" s="184">
        <f>SUMIFS('Fees Form'!$K:$K,'Fees Form'!$B:$B,DOS_Remittance!E$3,'Fees Form'!$G:$G,DOS_Remittance!$A19)</f>
        <v>0</v>
      </c>
      <c r="F19" s="184">
        <f>SUMIFS('Fees Form'!$K:$K,'Fees Form'!$B:$B,DOS_Remittance!F$3,'Fees Form'!$G:$G,DOS_Remittance!$A19)</f>
        <v>0</v>
      </c>
      <c r="G19" s="184">
        <f>SUMIFS('Fees Form'!$K:$K,'Fees Form'!$B:$B,DOS_Remittance!G$3,'Fees Form'!$G:$G,DOS_Remittance!$A19)</f>
        <v>0</v>
      </c>
      <c r="H19" s="184">
        <f>SUMIFS('Fees Form'!$K:$K,'Fees Form'!$B:$B,DOS_Remittance!H$3,'Fees Form'!$G:$G,DOS_Remittance!$A19)</f>
        <v>0</v>
      </c>
      <c r="I19" s="184">
        <f>SUMIFS('Fees Form'!$K:$K,'Fees Form'!$B:$B,DOS_Remittance!I$3,'Fees Form'!$G:$G,DOS_Remittance!$A19)</f>
        <v>0</v>
      </c>
      <c r="J19" s="184">
        <f>SUMIFS('Fees Form'!$K:$K,'Fees Form'!$B:$B,DOS_Remittance!J$3,'Fees Form'!$G:$G,DOS_Remittance!$A19)</f>
        <v>0</v>
      </c>
      <c r="K19" s="184">
        <f>SUMIFS('Fees Form'!$K:$K,'Fees Form'!$B:$B,DOS_Remittance!K$3,'Fees Form'!$G:$G,DOS_Remittance!$A19)</f>
        <v>0</v>
      </c>
      <c r="L19" s="184">
        <f>SUMIFS('Fees Form'!$K:$K,'Fees Form'!$B:$B,DOS_Remittance!L$3,'Fees Form'!$G:$G,DOS_Remittance!$A19)</f>
        <v>0</v>
      </c>
      <c r="M19" s="184">
        <f>SUMIFS('Fees Form'!$K:$K,'Fees Form'!$B:$B,DOS_Remittance!M$3,'Fees Form'!$G:$G,DOS_Remittance!$A19)</f>
        <v>0</v>
      </c>
      <c r="N19" s="184">
        <f>SUMIFS('Fees Form'!$K:$K,'Fees Form'!$B:$B,DOS_Remittance!N$3,'Fees Form'!$G:$G,DOS_Remittance!$A19)</f>
        <v>0</v>
      </c>
      <c r="O19" s="184">
        <f>SUMIFS('Fees Form'!$K:$K,'Fees Form'!$B:$B,DOS_Remittance!O$3,'Fees Form'!$G:$G,DOS_Remittance!$A19)</f>
        <v>0</v>
      </c>
      <c r="P19" s="184">
        <f>SUMIFS('Fees Form'!$K:$K,'Fees Form'!$B:$B,DOS_Remittance!P$3,'Fees Form'!$G:$G,DOS_Remittance!$A19)</f>
        <v>0</v>
      </c>
      <c r="Q19" s="184">
        <f>SUMIFS('Fees Form'!$K:$K,'Fees Form'!$B:$B,DOS_Remittance!Q$3,'Fees Form'!$G:$G,DOS_Remittance!$A19)</f>
        <v>0</v>
      </c>
      <c r="R19" s="185">
        <f t="shared" si="0"/>
        <v>0</v>
      </c>
    </row>
    <row r="20" spans="1:19" ht="15">
      <c r="A20" s="76" t="s">
        <v>562</v>
      </c>
      <c r="B20" s="184">
        <f>SUMIFS('Fees Form'!$K:$K,'Fees Form'!$B:$B,DOS_Remittance!B$3,'Fees Form'!$G:$G,DOS_Remittance!$A20)</f>
        <v>0</v>
      </c>
      <c r="C20" s="184">
        <f>SUMIFS('Fees Form'!$K:$K,'Fees Form'!$B:$B,DOS_Remittance!C$3,'Fees Form'!$G:$G,DOS_Remittance!$A20)</f>
        <v>0</v>
      </c>
      <c r="D20" s="184">
        <f>SUMIFS('Fees Form'!$K:$K,'Fees Form'!$B:$B,DOS_Remittance!D$3,'Fees Form'!$G:$G,DOS_Remittance!$A20)</f>
        <v>0</v>
      </c>
      <c r="E20" s="184">
        <f>SUMIFS('Fees Form'!$K:$K,'Fees Form'!$B:$B,DOS_Remittance!E$3,'Fees Form'!$G:$G,DOS_Remittance!$A20)</f>
        <v>0</v>
      </c>
      <c r="F20" s="184">
        <f>SUMIFS('Fees Form'!$K:$K,'Fees Form'!$B:$B,DOS_Remittance!F$3,'Fees Form'!$G:$G,DOS_Remittance!$A20)</f>
        <v>0</v>
      </c>
      <c r="G20" s="184">
        <f>SUMIFS('Fees Form'!$K:$K,'Fees Form'!$B:$B,DOS_Remittance!G$3,'Fees Form'!$G:$G,DOS_Remittance!$A20)</f>
        <v>0</v>
      </c>
      <c r="H20" s="184">
        <f>SUMIFS('Fees Form'!$K:$K,'Fees Form'!$B:$B,DOS_Remittance!H$3,'Fees Form'!$G:$G,DOS_Remittance!$A20)</f>
        <v>0</v>
      </c>
      <c r="I20" s="184">
        <f>SUMIFS('Fees Form'!$K:$K,'Fees Form'!$B:$B,DOS_Remittance!I$3,'Fees Form'!$G:$G,DOS_Remittance!$A20)</f>
        <v>0</v>
      </c>
      <c r="J20" s="184">
        <f>SUMIFS('Fees Form'!$K:$K,'Fees Form'!$B:$B,DOS_Remittance!J$3,'Fees Form'!$G:$G,DOS_Remittance!$A20)</f>
        <v>0</v>
      </c>
      <c r="K20" s="184">
        <f>SUMIFS('Fees Form'!$K:$K,'Fees Form'!$B:$B,DOS_Remittance!K$3,'Fees Form'!$G:$G,DOS_Remittance!$A20)</f>
        <v>0</v>
      </c>
      <c r="L20" s="184">
        <f>SUMIFS('Fees Form'!$K:$K,'Fees Form'!$B:$B,DOS_Remittance!L$3,'Fees Form'!$G:$G,DOS_Remittance!$A20)</f>
        <v>0</v>
      </c>
      <c r="M20" s="184">
        <f>SUMIFS('Fees Form'!$K:$K,'Fees Form'!$B:$B,DOS_Remittance!M$3,'Fees Form'!$G:$G,DOS_Remittance!$A20)</f>
        <v>0</v>
      </c>
      <c r="N20" s="184">
        <f>SUMIFS('Fees Form'!$K:$K,'Fees Form'!$B:$B,DOS_Remittance!N$3,'Fees Form'!$G:$G,DOS_Remittance!$A20)</f>
        <v>0</v>
      </c>
      <c r="O20" s="184">
        <f>SUMIFS('Fees Form'!$K:$K,'Fees Form'!$B:$B,DOS_Remittance!O$3,'Fees Form'!$G:$G,DOS_Remittance!$A20)</f>
        <v>0</v>
      </c>
      <c r="P20" s="184">
        <f>SUMIFS('Fees Form'!$K:$K,'Fees Form'!$B:$B,DOS_Remittance!P$3,'Fees Form'!$G:$G,DOS_Remittance!$A20)</f>
        <v>0</v>
      </c>
      <c r="Q20" s="184">
        <f>SUMIFS('Fees Form'!$K:$K,'Fees Form'!$B:$B,DOS_Remittance!Q$3,'Fees Form'!$G:$G,DOS_Remittance!$A20)</f>
        <v>0</v>
      </c>
      <c r="R20" s="185">
        <f t="shared" si="0"/>
        <v>0</v>
      </c>
    </row>
    <row r="21" spans="1:19" ht="15">
      <c r="A21" s="76" t="s">
        <v>563</v>
      </c>
      <c r="B21" s="184">
        <f>SUMIFS('Fees Form'!$K:$K,'Fees Form'!$B:$B,DOS_Remittance!B$3,'Fees Form'!$G:$G,DOS_Remittance!$A21)</f>
        <v>0</v>
      </c>
      <c r="C21" s="184">
        <f>SUMIFS('Fees Form'!$K:$K,'Fees Form'!$B:$B,DOS_Remittance!C$3,'Fees Form'!$G:$G,DOS_Remittance!$A21)</f>
        <v>0</v>
      </c>
      <c r="D21" s="184">
        <f>SUMIFS('Fees Form'!$K:$K,'Fees Form'!$B:$B,DOS_Remittance!D$3,'Fees Form'!$G:$G,DOS_Remittance!$A21)</f>
        <v>0</v>
      </c>
      <c r="E21" s="184">
        <f>SUMIFS('Fees Form'!$K:$K,'Fees Form'!$B:$B,DOS_Remittance!E$3,'Fees Form'!$G:$G,DOS_Remittance!$A21)</f>
        <v>0</v>
      </c>
      <c r="F21" s="184">
        <f>SUMIFS('Fees Form'!$K:$K,'Fees Form'!$B:$B,DOS_Remittance!F$3,'Fees Form'!$G:$G,DOS_Remittance!$A21)</f>
        <v>0</v>
      </c>
      <c r="G21" s="184">
        <f>SUMIFS('Fees Form'!$K:$K,'Fees Form'!$B:$B,DOS_Remittance!G$3,'Fees Form'!$G:$G,DOS_Remittance!$A21)</f>
        <v>0</v>
      </c>
      <c r="H21" s="184">
        <f>SUMIFS('Fees Form'!$K:$K,'Fees Form'!$B:$B,DOS_Remittance!H$3,'Fees Form'!$G:$G,DOS_Remittance!$A21)</f>
        <v>0</v>
      </c>
      <c r="I21" s="184">
        <f>SUMIFS('Fees Form'!$K:$K,'Fees Form'!$B:$B,DOS_Remittance!I$3,'Fees Form'!$G:$G,DOS_Remittance!$A21)</f>
        <v>0</v>
      </c>
      <c r="J21" s="184">
        <f>SUMIFS('Fees Form'!$K:$K,'Fees Form'!$B:$B,DOS_Remittance!J$3,'Fees Form'!$G:$G,DOS_Remittance!$A21)</f>
        <v>0</v>
      </c>
      <c r="K21" s="184">
        <f>SUMIFS('Fees Form'!$K:$K,'Fees Form'!$B:$B,DOS_Remittance!K$3,'Fees Form'!$G:$G,DOS_Remittance!$A21)</f>
        <v>0</v>
      </c>
      <c r="L21" s="184">
        <f>SUMIFS('Fees Form'!$K:$K,'Fees Form'!$B:$B,DOS_Remittance!L$3,'Fees Form'!$G:$G,DOS_Remittance!$A21)</f>
        <v>0</v>
      </c>
      <c r="M21" s="184">
        <f>SUMIFS('Fees Form'!$K:$K,'Fees Form'!$B:$B,DOS_Remittance!M$3,'Fees Form'!$G:$G,DOS_Remittance!$A21)</f>
        <v>0</v>
      </c>
      <c r="N21" s="184">
        <f>SUMIFS('Fees Form'!$K:$K,'Fees Form'!$B:$B,DOS_Remittance!N$3,'Fees Form'!$G:$G,DOS_Remittance!$A21)</f>
        <v>0</v>
      </c>
      <c r="O21" s="184">
        <f>SUMIFS('Fees Form'!$K:$K,'Fees Form'!$B:$B,DOS_Remittance!O$3,'Fees Form'!$G:$G,DOS_Remittance!$A21)</f>
        <v>0</v>
      </c>
      <c r="P21" s="184">
        <f>SUMIFS('Fees Form'!$K:$K,'Fees Form'!$B:$B,DOS_Remittance!P$3,'Fees Form'!$G:$G,DOS_Remittance!$A21)</f>
        <v>0</v>
      </c>
      <c r="Q21" s="184">
        <f>SUMIFS('Fees Form'!$K:$K,'Fees Form'!$B:$B,DOS_Remittance!Q$3,'Fees Form'!$G:$G,DOS_Remittance!$A21)</f>
        <v>0</v>
      </c>
      <c r="R21" s="185">
        <f t="shared" si="0"/>
        <v>0</v>
      </c>
    </row>
    <row r="22" spans="1:19" ht="15">
      <c r="A22" s="76" t="s">
        <v>565</v>
      </c>
      <c r="B22" s="184">
        <f>SUMIFS('Fees Form'!$K:$K,'Fees Form'!$B:$B,DOS_Remittance!B$3,'Fees Form'!$G:$G,DOS_Remittance!$A22)</f>
        <v>0</v>
      </c>
      <c r="C22" s="184">
        <f>SUMIFS('Fees Form'!$K:$K,'Fees Form'!$B:$B,DOS_Remittance!C$3,'Fees Form'!$G:$G,DOS_Remittance!$A22)</f>
        <v>0</v>
      </c>
      <c r="D22" s="184">
        <f>SUMIFS('Fees Form'!$K:$K,'Fees Form'!$B:$B,DOS_Remittance!D$3,'Fees Form'!$G:$G,DOS_Remittance!$A22)</f>
        <v>0</v>
      </c>
      <c r="E22" s="184">
        <f>SUMIFS('Fees Form'!$K:$K,'Fees Form'!$B:$B,DOS_Remittance!E$3,'Fees Form'!$G:$G,DOS_Remittance!$A22)</f>
        <v>0</v>
      </c>
      <c r="F22" s="184">
        <f>SUMIFS('Fees Form'!$K:$K,'Fees Form'!$B:$B,DOS_Remittance!F$3,'Fees Form'!$G:$G,DOS_Remittance!$A22)</f>
        <v>0</v>
      </c>
      <c r="G22" s="184">
        <f>SUMIFS('Fees Form'!$K:$K,'Fees Form'!$B:$B,DOS_Remittance!G$3,'Fees Form'!$G:$G,DOS_Remittance!$A22)</f>
        <v>0</v>
      </c>
      <c r="H22" s="184">
        <f>SUMIFS('Fees Form'!$K:$K,'Fees Form'!$B:$B,DOS_Remittance!H$3,'Fees Form'!$G:$G,DOS_Remittance!$A22)</f>
        <v>0</v>
      </c>
      <c r="I22" s="184">
        <f>SUMIFS('Fees Form'!$K:$K,'Fees Form'!$B:$B,DOS_Remittance!I$3,'Fees Form'!$G:$G,DOS_Remittance!$A22)</f>
        <v>0</v>
      </c>
      <c r="J22" s="184">
        <f>SUMIFS('Fees Form'!$K:$K,'Fees Form'!$B:$B,DOS_Remittance!J$3,'Fees Form'!$G:$G,DOS_Remittance!$A22)</f>
        <v>0</v>
      </c>
      <c r="K22" s="184">
        <f>SUMIFS('Fees Form'!$K:$K,'Fees Form'!$B:$B,DOS_Remittance!K$3,'Fees Form'!$G:$G,DOS_Remittance!$A22)</f>
        <v>0</v>
      </c>
      <c r="L22" s="184">
        <f>SUMIFS('Fees Form'!$K:$K,'Fees Form'!$B:$B,DOS_Remittance!L$3,'Fees Form'!$G:$G,DOS_Remittance!$A22)</f>
        <v>0</v>
      </c>
      <c r="M22" s="184">
        <f>SUMIFS('Fees Form'!$K:$K,'Fees Form'!$B:$B,DOS_Remittance!M$3,'Fees Form'!$G:$G,DOS_Remittance!$A22)</f>
        <v>0</v>
      </c>
      <c r="N22" s="184">
        <f>SUMIFS('Fees Form'!$K:$K,'Fees Form'!$B:$B,DOS_Remittance!N$3,'Fees Form'!$G:$G,DOS_Remittance!$A22)</f>
        <v>0</v>
      </c>
      <c r="O22" s="184">
        <f>SUMIFS('Fees Form'!$K:$K,'Fees Form'!$B:$B,DOS_Remittance!O$3,'Fees Form'!$G:$G,DOS_Remittance!$A22)</f>
        <v>0</v>
      </c>
      <c r="P22" s="184">
        <f>SUMIFS('Fees Form'!$K:$K,'Fees Form'!$B:$B,DOS_Remittance!P$3,'Fees Form'!$G:$G,DOS_Remittance!$A22)</f>
        <v>0</v>
      </c>
      <c r="Q22" s="184">
        <f>SUMIFS('Fees Form'!$K:$K,'Fees Form'!$B:$B,DOS_Remittance!Q$3,'Fees Form'!$G:$G,DOS_Remittance!$A22)</f>
        <v>0</v>
      </c>
      <c r="R22" s="185">
        <f t="shared" si="0"/>
        <v>0</v>
      </c>
    </row>
    <row r="23" spans="1:19" ht="15">
      <c r="A23" s="76" t="s">
        <v>567</v>
      </c>
      <c r="B23" s="184">
        <f>SUMIFS('Fees Form'!$K:$K,'Fees Form'!$B:$B,DOS_Remittance!B$3,'Fees Form'!$G:$G,DOS_Remittance!$A23)</f>
        <v>0</v>
      </c>
      <c r="C23" s="184">
        <f>SUMIFS('Fees Form'!$K:$K,'Fees Form'!$B:$B,DOS_Remittance!C$3,'Fees Form'!$G:$G,DOS_Remittance!$A23)</f>
        <v>0</v>
      </c>
      <c r="D23" s="184">
        <f>SUMIFS('Fees Form'!$K:$K,'Fees Form'!$B:$B,DOS_Remittance!D$3,'Fees Form'!$G:$G,DOS_Remittance!$A23)</f>
        <v>0</v>
      </c>
      <c r="E23" s="184">
        <f>SUMIFS('Fees Form'!$K:$K,'Fees Form'!$B:$B,DOS_Remittance!E$3,'Fees Form'!$G:$G,DOS_Remittance!$A23)</f>
        <v>0</v>
      </c>
      <c r="F23" s="184">
        <f>SUMIFS('Fees Form'!$K:$K,'Fees Form'!$B:$B,DOS_Remittance!F$3,'Fees Form'!$G:$G,DOS_Remittance!$A23)</f>
        <v>0</v>
      </c>
      <c r="G23" s="184">
        <f>SUMIFS('Fees Form'!$K:$K,'Fees Form'!$B:$B,DOS_Remittance!G$3,'Fees Form'!$G:$G,DOS_Remittance!$A23)</f>
        <v>0</v>
      </c>
      <c r="H23" s="184">
        <f>SUMIFS('Fees Form'!$K:$K,'Fees Form'!$B:$B,DOS_Remittance!H$3,'Fees Form'!$G:$G,DOS_Remittance!$A23)</f>
        <v>0</v>
      </c>
      <c r="I23" s="184">
        <f>SUMIFS('Fees Form'!$K:$K,'Fees Form'!$B:$B,DOS_Remittance!I$3,'Fees Form'!$G:$G,DOS_Remittance!$A23)</f>
        <v>0</v>
      </c>
      <c r="J23" s="184">
        <f>SUMIFS('Fees Form'!$K:$K,'Fees Form'!$B:$B,DOS_Remittance!J$3,'Fees Form'!$G:$G,DOS_Remittance!$A23)</f>
        <v>0</v>
      </c>
      <c r="K23" s="184">
        <f>SUMIFS('Fees Form'!$K:$K,'Fees Form'!$B:$B,DOS_Remittance!K$3,'Fees Form'!$G:$G,DOS_Remittance!$A23)</f>
        <v>0</v>
      </c>
      <c r="L23" s="184">
        <f>SUMIFS('Fees Form'!$K:$K,'Fees Form'!$B:$B,DOS_Remittance!L$3,'Fees Form'!$G:$G,DOS_Remittance!$A23)</f>
        <v>0</v>
      </c>
      <c r="M23" s="184">
        <f>SUMIFS('Fees Form'!$K:$K,'Fees Form'!$B:$B,DOS_Remittance!M$3,'Fees Form'!$G:$G,DOS_Remittance!$A23)</f>
        <v>0</v>
      </c>
      <c r="N23" s="184">
        <f>SUMIFS('Fees Form'!$K:$K,'Fees Form'!$B:$B,DOS_Remittance!N$3,'Fees Form'!$G:$G,DOS_Remittance!$A23)</f>
        <v>0</v>
      </c>
      <c r="O23" s="184">
        <f>SUMIFS('Fees Form'!$K:$K,'Fees Form'!$B:$B,DOS_Remittance!O$3,'Fees Form'!$G:$G,DOS_Remittance!$A23)</f>
        <v>0</v>
      </c>
      <c r="P23" s="184">
        <f>SUMIFS('Fees Form'!$K:$K,'Fees Form'!$B:$B,DOS_Remittance!P$3,'Fees Form'!$G:$G,DOS_Remittance!$A23)</f>
        <v>0</v>
      </c>
      <c r="Q23" s="184">
        <f>SUMIFS('Fees Form'!$K:$K,'Fees Form'!$B:$B,DOS_Remittance!Q$3,'Fees Form'!$G:$G,DOS_Remittance!$A23)</f>
        <v>0</v>
      </c>
      <c r="R23" s="185">
        <f t="shared" si="0"/>
        <v>0</v>
      </c>
    </row>
    <row r="24" spans="1:19" ht="15">
      <c r="A24" s="76" t="s">
        <v>568</v>
      </c>
      <c r="B24" s="184">
        <f>SUMIFS('Fees Form'!$K:$K,'Fees Form'!$B:$B,DOS_Remittance!B$3,'Fees Form'!$G:$G,DOS_Remittance!$A24)</f>
        <v>0</v>
      </c>
      <c r="C24" s="184">
        <f>SUMIFS('Fees Form'!$K:$K,'Fees Form'!$B:$B,DOS_Remittance!C$3,'Fees Form'!$G:$G,DOS_Remittance!$A24)</f>
        <v>0</v>
      </c>
      <c r="D24" s="184">
        <f>SUMIFS('Fees Form'!$K:$K,'Fees Form'!$B:$B,DOS_Remittance!D$3,'Fees Form'!$G:$G,DOS_Remittance!$A24)</f>
        <v>0</v>
      </c>
      <c r="E24" s="184">
        <f>SUMIFS('Fees Form'!$K:$K,'Fees Form'!$B:$B,DOS_Remittance!E$3,'Fees Form'!$G:$G,DOS_Remittance!$A24)</f>
        <v>0</v>
      </c>
      <c r="F24" s="184">
        <f>SUMIFS('Fees Form'!$K:$K,'Fees Form'!$B:$B,DOS_Remittance!F$3,'Fees Form'!$G:$G,DOS_Remittance!$A24)</f>
        <v>0</v>
      </c>
      <c r="G24" s="184">
        <f>SUMIFS('Fees Form'!$K:$K,'Fees Form'!$B:$B,DOS_Remittance!G$3,'Fees Form'!$G:$G,DOS_Remittance!$A24)</f>
        <v>0</v>
      </c>
      <c r="H24" s="184">
        <f>SUMIFS('Fees Form'!$K:$K,'Fees Form'!$B:$B,DOS_Remittance!H$3,'Fees Form'!$G:$G,DOS_Remittance!$A24)</f>
        <v>0</v>
      </c>
      <c r="I24" s="184">
        <f>SUMIFS('Fees Form'!$K:$K,'Fees Form'!$B:$B,DOS_Remittance!I$3,'Fees Form'!$G:$G,DOS_Remittance!$A24)</f>
        <v>0</v>
      </c>
      <c r="J24" s="184">
        <f>SUMIFS('Fees Form'!$K:$K,'Fees Form'!$B:$B,DOS_Remittance!J$3,'Fees Form'!$G:$G,DOS_Remittance!$A24)</f>
        <v>0</v>
      </c>
      <c r="K24" s="184">
        <f>SUMIFS('Fees Form'!$K:$K,'Fees Form'!$B:$B,DOS_Remittance!K$3,'Fees Form'!$G:$G,DOS_Remittance!$A24)</f>
        <v>0</v>
      </c>
      <c r="L24" s="184">
        <f>SUMIFS('Fees Form'!$K:$K,'Fees Form'!$B:$B,DOS_Remittance!L$3,'Fees Form'!$G:$G,DOS_Remittance!$A24)</f>
        <v>0</v>
      </c>
      <c r="M24" s="184">
        <f>SUMIFS('Fees Form'!$K:$K,'Fees Form'!$B:$B,DOS_Remittance!M$3,'Fees Form'!$G:$G,DOS_Remittance!$A24)</f>
        <v>0</v>
      </c>
      <c r="N24" s="184">
        <f>SUMIFS('Fees Form'!$K:$K,'Fees Form'!$B:$B,DOS_Remittance!N$3,'Fees Form'!$G:$G,DOS_Remittance!$A24)</f>
        <v>0</v>
      </c>
      <c r="O24" s="184">
        <f>SUMIFS('Fees Form'!$K:$K,'Fees Form'!$B:$B,DOS_Remittance!O$3,'Fees Form'!$G:$G,DOS_Remittance!$A24)</f>
        <v>0</v>
      </c>
      <c r="P24" s="184">
        <f>SUMIFS('Fees Form'!$K:$K,'Fees Form'!$B:$B,DOS_Remittance!P$3,'Fees Form'!$G:$G,DOS_Remittance!$A24)</f>
        <v>0</v>
      </c>
      <c r="Q24" s="184">
        <f>SUMIFS('Fees Form'!$K:$K,'Fees Form'!$B:$B,DOS_Remittance!Q$3,'Fees Form'!$G:$G,DOS_Remittance!$A24)</f>
        <v>0</v>
      </c>
      <c r="R24" s="185">
        <f t="shared" si="0"/>
        <v>0</v>
      </c>
    </row>
    <row r="25" spans="1:19" ht="15">
      <c r="A25" s="76" t="s">
        <v>570</v>
      </c>
      <c r="B25" s="184">
        <f>SUMIFS('Fees Form'!$K:$K,'Fees Form'!$B:$B,DOS_Remittance!B$3,'Fees Form'!$G:$G,DOS_Remittance!$A25)</f>
        <v>0</v>
      </c>
      <c r="C25" s="184">
        <f>SUMIFS('Fees Form'!$K:$K,'Fees Form'!$B:$B,DOS_Remittance!C$3,'Fees Form'!$G:$G,DOS_Remittance!$A25)</f>
        <v>0</v>
      </c>
      <c r="D25" s="184">
        <f>SUMIFS('Fees Form'!$K:$K,'Fees Form'!$B:$B,DOS_Remittance!D$3,'Fees Form'!$G:$G,DOS_Remittance!$A25)</f>
        <v>0</v>
      </c>
      <c r="E25" s="184">
        <f>SUMIFS('Fees Form'!$K:$K,'Fees Form'!$B:$B,DOS_Remittance!E$3,'Fees Form'!$G:$G,DOS_Remittance!$A25)</f>
        <v>0</v>
      </c>
      <c r="F25" s="184">
        <f>SUMIFS('Fees Form'!$K:$K,'Fees Form'!$B:$B,DOS_Remittance!F$3,'Fees Form'!$G:$G,DOS_Remittance!$A25)</f>
        <v>0</v>
      </c>
      <c r="G25" s="184">
        <f>SUMIFS('Fees Form'!$K:$K,'Fees Form'!$B:$B,DOS_Remittance!G$3,'Fees Form'!$G:$G,DOS_Remittance!$A25)</f>
        <v>0</v>
      </c>
      <c r="H25" s="184">
        <f>SUMIFS('Fees Form'!$K:$K,'Fees Form'!$B:$B,DOS_Remittance!H$3,'Fees Form'!$G:$G,DOS_Remittance!$A25)</f>
        <v>0</v>
      </c>
      <c r="I25" s="184">
        <f>SUMIFS('Fees Form'!$K:$K,'Fees Form'!$B:$B,DOS_Remittance!I$3,'Fees Form'!$G:$G,DOS_Remittance!$A25)</f>
        <v>0</v>
      </c>
      <c r="J25" s="184">
        <f>SUMIFS('Fees Form'!$K:$K,'Fees Form'!$B:$B,DOS_Remittance!J$3,'Fees Form'!$G:$G,DOS_Remittance!$A25)</f>
        <v>0</v>
      </c>
      <c r="K25" s="184">
        <f>SUMIFS('Fees Form'!$K:$K,'Fees Form'!$B:$B,DOS_Remittance!K$3,'Fees Form'!$G:$G,DOS_Remittance!$A25)</f>
        <v>0</v>
      </c>
      <c r="L25" s="184">
        <f>SUMIFS('Fees Form'!$K:$K,'Fees Form'!$B:$B,DOS_Remittance!L$3,'Fees Form'!$G:$G,DOS_Remittance!$A25)</f>
        <v>0</v>
      </c>
      <c r="M25" s="184">
        <f>SUMIFS('Fees Form'!$K:$K,'Fees Form'!$B:$B,DOS_Remittance!M$3,'Fees Form'!$G:$G,DOS_Remittance!$A25)</f>
        <v>0</v>
      </c>
      <c r="N25" s="184">
        <f>SUMIFS('Fees Form'!$K:$K,'Fees Form'!$B:$B,DOS_Remittance!N$3,'Fees Form'!$G:$G,DOS_Remittance!$A25)</f>
        <v>0</v>
      </c>
      <c r="O25" s="184">
        <f>SUMIFS('Fees Form'!$K:$K,'Fees Form'!$B:$B,DOS_Remittance!O$3,'Fees Form'!$G:$G,DOS_Remittance!$A25)</f>
        <v>0</v>
      </c>
      <c r="P25" s="184">
        <f>SUMIFS('Fees Form'!$K:$K,'Fees Form'!$B:$B,DOS_Remittance!P$3,'Fees Form'!$G:$G,DOS_Remittance!$A25)</f>
        <v>0</v>
      </c>
      <c r="Q25" s="184">
        <f>SUMIFS('Fees Form'!$K:$K,'Fees Form'!$B:$B,DOS_Remittance!Q$3,'Fees Form'!$G:$G,DOS_Remittance!$A25)</f>
        <v>0</v>
      </c>
      <c r="R25" s="185">
        <f t="shared" si="0"/>
        <v>0</v>
      </c>
    </row>
    <row r="26" spans="1:19" ht="15">
      <c r="A26" s="76" t="s">
        <v>465</v>
      </c>
      <c r="B26" s="184">
        <f>SUMIFS('Fees Form'!$K:$K,'Fees Form'!$B:$B,DOS_Remittance!B$3,'Fees Form'!$F:$F,DOS_Remittance!$A26)</f>
        <v>0</v>
      </c>
      <c r="C26" s="184">
        <f>SUMIFS('Fees Form'!$K:$K,'Fees Form'!$B:$B,DOS_Remittance!C$3,'Fees Form'!$F:$F,DOS_Remittance!$A26)</f>
        <v>0</v>
      </c>
      <c r="D26" s="184">
        <f>SUMIFS('Fees Form'!$K:$K,'Fees Form'!$B:$B,DOS_Remittance!D$3,'Fees Form'!$F:$F,DOS_Remittance!$A26)</f>
        <v>0</v>
      </c>
      <c r="E26" s="184">
        <f>SUMIFS('Fees Form'!$K:$K,'Fees Form'!$B:$B,DOS_Remittance!E$3,'Fees Form'!$F:$F,DOS_Remittance!$A26)</f>
        <v>0</v>
      </c>
      <c r="F26" s="184">
        <f>SUMIFS('Fees Form'!$K:$K,'Fees Form'!$B:$B,DOS_Remittance!F$3,'Fees Form'!$F:$F,DOS_Remittance!$A26)</f>
        <v>0</v>
      </c>
      <c r="G26" s="184">
        <f>SUMIFS('Fees Form'!$K:$K,'Fees Form'!$B:$B,DOS_Remittance!G$3,'Fees Form'!$F:$F,DOS_Remittance!$A26)</f>
        <v>0</v>
      </c>
      <c r="H26" s="184">
        <f>SUMIFS('Fees Form'!$K:$K,'Fees Form'!$B:$B,DOS_Remittance!H$3,'Fees Form'!$F:$F,DOS_Remittance!$A26)</f>
        <v>0</v>
      </c>
      <c r="I26" s="184">
        <f>SUMIFS('Fees Form'!$K:$K,'Fees Form'!$B:$B,DOS_Remittance!I$3,'Fees Form'!$F:$F,DOS_Remittance!$A26)</f>
        <v>0</v>
      </c>
      <c r="J26" s="184">
        <f>SUMIFS('Fees Form'!$K:$K,'Fees Form'!$B:$B,DOS_Remittance!J$3,'Fees Form'!$F:$F,DOS_Remittance!$A26)</f>
        <v>0</v>
      </c>
      <c r="K26" s="184">
        <f>SUMIFS('Fees Form'!$K:$K,'Fees Form'!$B:$B,DOS_Remittance!K$3,'Fees Form'!$F:$F,DOS_Remittance!$A26)</f>
        <v>0</v>
      </c>
      <c r="L26" s="184">
        <f>SUMIFS('Fees Form'!$K:$K,'Fees Form'!$B:$B,DOS_Remittance!L$3,'Fees Form'!$F:$F,DOS_Remittance!$A26)</f>
        <v>0</v>
      </c>
      <c r="M26" s="184">
        <f>SUMIFS('Fees Form'!$K:$K,'Fees Form'!$B:$B,DOS_Remittance!M$3,'Fees Form'!$F:$F,DOS_Remittance!$A26)</f>
        <v>0</v>
      </c>
      <c r="N26" s="184">
        <f>SUMIFS('Fees Form'!$K:$K,'Fees Form'!$B:$B,DOS_Remittance!N$3,'Fees Form'!$F:$F,DOS_Remittance!$A26)</f>
        <v>0</v>
      </c>
      <c r="O26" s="184">
        <f>SUMIFS('Fees Form'!$K:$K,'Fees Form'!$B:$B,DOS_Remittance!O$3,'Fees Form'!$F:$F,DOS_Remittance!$A26)</f>
        <v>0</v>
      </c>
      <c r="P26" s="184">
        <f>SUMIFS('Fees Form'!$K:$K,'Fees Form'!$B:$B,DOS_Remittance!P$3,'Fees Form'!$F:$F,DOS_Remittance!$A26)</f>
        <v>0</v>
      </c>
      <c r="Q26" s="184">
        <f>SUMIFS('Fees Form'!$K:$K,'Fees Form'!$B:$B,DOS_Remittance!Q$3,'Fees Form'!$F:$F,DOS_Remittance!$A26)</f>
        <v>0</v>
      </c>
      <c r="R26" s="185">
        <f t="shared" si="0"/>
        <v>0</v>
      </c>
    </row>
    <row r="27" spans="1:19" ht="15">
      <c r="A27" s="77" t="s">
        <v>1</v>
      </c>
      <c r="B27" s="186">
        <f>SUM(B5:B26)</f>
        <v>0</v>
      </c>
      <c r="C27" s="186">
        <f t="shared" ref="C27:Q27" si="1">SUM(C5:C26)</f>
        <v>0</v>
      </c>
      <c r="D27" s="186">
        <f t="shared" si="1"/>
        <v>0</v>
      </c>
      <c r="E27" s="186">
        <f t="shared" si="1"/>
        <v>0</v>
      </c>
      <c r="F27" s="186">
        <f t="shared" si="1"/>
        <v>0</v>
      </c>
      <c r="G27" s="186">
        <f t="shared" si="1"/>
        <v>0</v>
      </c>
      <c r="H27" s="186">
        <f t="shared" si="1"/>
        <v>0</v>
      </c>
      <c r="I27" s="186">
        <f t="shared" si="1"/>
        <v>0</v>
      </c>
      <c r="J27" s="186">
        <f t="shared" si="1"/>
        <v>0</v>
      </c>
      <c r="K27" s="186">
        <f t="shared" si="1"/>
        <v>0</v>
      </c>
      <c r="L27" s="186">
        <f t="shared" si="1"/>
        <v>0</v>
      </c>
      <c r="M27" s="186">
        <f t="shared" si="1"/>
        <v>0</v>
      </c>
      <c r="N27" s="186">
        <f t="shared" si="1"/>
        <v>0</v>
      </c>
      <c r="O27" s="186">
        <f t="shared" si="1"/>
        <v>0</v>
      </c>
      <c r="P27" s="186">
        <f t="shared" si="1"/>
        <v>0</v>
      </c>
      <c r="Q27" s="186">
        <f t="shared" si="1"/>
        <v>0</v>
      </c>
      <c r="R27" s="187">
        <f>SUM(R5:R26)</f>
        <v>0</v>
      </c>
    </row>
    <row r="28" spans="1:19" ht="15.75">
      <c r="A28" s="225" t="s">
        <v>711</v>
      </c>
      <c r="B28" s="225"/>
      <c r="C28" s="225"/>
      <c r="D28" s="225"/>
      <c r="E28" s="225"/>
      <c r="F28" s="225"/>
      <c r="G28" s="225"/>
      <c r="H28" s="225"/>
      <c r="I28" s="225"/>
      <c r="J28" s="225"/>
      <c r="K28" s="225"/>
      <c r="L28" s="225"/>
      <c r="M28" s="225"/>
      <c r="N28" s="225"/>
      <c r="O28" s="225"/>
      <c r="P28" s="225"/>
      <c r="Q28" s="225"/>
      <c r="R28" s="43"/>
      <c r="S28" s="4"/>
    </row>
    <row r="29" spans="1:19" ht="15">
      <c r="A29" s="225" t="s">
        <v>654</v>
      </c>
      <c r="B29" s="225"/>
      <c r="C29" s="225"/>
      <c r="D29" s="225"/>
      <c r="E29" s="225"/>
      <c r="F29" s="225"/>
      <c r="G29" s="225"/>
      <c r="H29" s="225"/>
      <c r="I29" s="225"/>
      <c r="J29" s="225"/>
      <c r="K29" s="225"/>
      <c r="L29" s="225"/>
      <c r="M29" s="225"/>
      <c r="N29" s="225"/>
      <c r="O29" s="225"/>
      <c r="P29" s="225"/>
      <c r="Q29" s="225"/>
      <c r="R29" s="29"/>
    </row>
    <row r="33" s="3" customFormat="1" hidden="1"/>
    <row r="34" s="3" customFormat="1" hidden="1"/>
    <row r="35" s="3" customFormat="1" hidden="1"/>
  </sheetData>
  <sheetProtection algorithmName="SHA-512" hashValue="9A12rqxxtENuCifvc1fTLpFpP3rc/Y1aIfZlyDKrHcomDjFXz+LMpB96BsvdOTRJ6W68qstH3hByr/8nLJH13w==" saltValue="Nxenm5SMjMjaIgkV9/Fgag==" spinCount="100000" sheet="1"/>
  <mergeCells count="4">
    <mergeCell ref="A28:Q28"/>
    <mergeCell ref="A29:Q29"/>
    <mergeCell ref="B1:H1"/>
    <mergeCell ref="J1:R1"/>
  </mergeCells>
  <conditionalFormatting sqref="A28">
    <cfRule type="cellIs" dxfId="0" priority="1" stopIfTrue="1" operator="lessThan">
      <formula>0</formula>
    </cfRule>
  </conditionalFormatting>
  <hyperlinks>
    <hyperlink ref="K2" r:id="rId1" xr:uid="{CA79E0DA-3022-4F04-9615-D982D951DFEC}"/>
  </hyperlinks>
  <pageMargins left="0.23622047244094491" right="0.23622047244094491" top="0.74803149606299213" bottom="0.74803149606299213" header="0.31496062992125984" footer="0.31496062992125984"/>
  <pageSetup paperSize="9" scale="67" fitToHeight="2" orientation="landscape"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AS46"/>
  <sheetViews>
    <sheetView zoomScaleNormal="100" zoomScaleSheetLayoutView="100" workbookViewId="0">
      <selection activeCell="C9" sqref="C9"/>
    </sheetView>
  </sheetViews>
  <sheetFormatPr defaultColWidth="0" defaultRowHeight="15" zeroHeight="1"/>
  <cols>
    <col min="1" max="1" width="8" style="78" customWidth="1"/>
    <col min="2" max="2" width="142.140625" style="82" customWidth="1"/>
    <col min="3" max="3" width="10.5703125" style="78" customWidth="1"/>
    <col min="4" max="11" width="13.28515625" style="78" customWidth="1"/>
    <col min="12" max="12" width="2" style="78" customWidth="1"/>
    <col min="13" max="16384" width="16.28515625" style="43" hidden="1"/>
  </cols>
  <sheetData>
    <row r="1" spans="1:45" ht="49.5" customHeight="1">
      <c r="A1" s="129"/>
      <c r="B1" s="79" t="s">
        <v>763</v>
      </c>
      <c r="C1" s="80"/>
      <c r="D1" s="228" t="s">
        <v>746</v>
      </c>
      <c r="E1" s="230"/>
      <c r="F1" s="228" t="s">
        <v>745</v>
      </c>
      <c r="G1" s="229"/>
      <c r="H1" s="229"/>
      <c r="I1" s="228" t="s">
        <v>761</v>
      </c>
      <c r="J1" s="229"/>
      <c r="K1" s="229"/>
      <c r="L1" s="81"/>
      <c r="U1" s="43" t="s">
        <v>724</v>
      </c>
      <c r="W1" s="231" t="s">
        <v>604</v>
      </c>
      <c r="X1" s="231" t="s">
        <v>605</v>
      </c>
    </row>
    <row r="2" spans="1:45">
      <c r="A2" s="82" t="s">
        <v>533</v>
      </c>
      <c r="B2" s="82" t="s">
        <v>606</v>
      </c>
      <c r="C2" s="83" t="s">
        <v>536</v>
      </c>
      <c r="D2" s="84" t="s">
        <v>534</v>
      </c>
      <c r="E2" s="84" t="s">
        <v>535</v>
      </c>
      <c r="F2" s="85" t="s">
        <v>534</v>
      </c>
      <c r="G2" s="84" t="s">
        <v>535</v>
      </c>
      <c r="H2" s="84" t="s">
        <v>592</v>
      </c>
      <c r="I2" s="85" t="s">
        <v>534</v>
      </c>
      <c r="J2" s="84" t="s">
        <v>535</v>
      </c>
      <c r="K2" s="86" t="s">
        <v>592</v>
      </c>
      <c r="L2" s="87"/>
      <c r="M2" s="43" t="s">
        <v>590</v>
      </c>
      <c r="N2" s="43">
        <v>2026</v>
      </c>
      <c r="O2" s="43" t="s">
        <v>597</v>
      </c>
      <c r="P2" s="43" t="s">
        <v>598</v>
      </c>
      <c r="Q2" s="43" t="s">
        <v>599</v>
      </c>
      <c r="R2" s="43" t="s">
        <v>600</v>
      </c>
      <c r="S2" s="43" t="s">
        <v>629</v>
      </c>
      <c r="W2" s="232"/>
      <c r="X2" s="232"/>
    </row>
    <row r="3" spans="1:45">
      <c r="A3" s="88"/>
      <c r="B3" s="101" t="s">
        <v>740</v>
      </c>
      <c r="C3" s="89" t="s">
        <v>537</v>
      </c>
      <c r="D3" s="90" t="s">
        <v>537</v>
      </c>
      <c r="E3" s="90" t="s">
        <v>537</v>
      </c>
      <c r="F3" s="91" t="s">
        <v>537</v>
      </c>
      <c r="G3" s="90" t="s">
        <v>537</v>
      </c>
      <c r="H3" s="90" t="s">
        <v>537</v>
      </c>
      <c r="I3" s="91" t="s">
        <v>537</v>
      </c>
      <c r="J3" s="90" t="s">
        <v>537</v>
      </c>
      <c r="K3" s="92" t="s">
        <v>537</v>
      </c>
      <c r="L3" s="93"/>
      <c r="M3" s="43" t="s">
        <v>586</v>
      </c>
      <c r="N3" s="43">
        <v>1</v>
      </c>
      <c r="O3" s="94">
        <f>DATE($N$2,1,1)</f>
        <v>46023</v>
      </c>
      <c r="P3" s="94">
        <f>DATE($N$2,3,31)</f>
        <v>46112</v>
      </c>
      <c r="Q3" s="43" t="str">
        <f>"Q"&amp;N3&amp;" "&amp;$N$2</f>
        <v>Q1 2026</v>
      </c>
      <c r="R3" s="43" t="s">
        <v>538</v>
      </c>
      <c r="S3" s="43" t="s">
        <v>8</v>
      </c>
      <c r="U3" s="95" t="s">
        <v>537</v>
      </c>
      <c r="W3" s="232"/>
      <c r="X3" s="232"/>
    </row>
    <row r="4" spans="1:45">
      <c r="A4" s="78" t="s">
        <v>538</v>
      </c>
      <c r="B4" s="103" t="s">
        <v>712</v>
      </c>
      <c r="C4" s="105">
        <v>20</v>
      </c>
      <c r="D4" s="106">
        <v>0</v>
      </c>
      <c r="E4" s="106">
        <v>20</v>
      </c>
      <c r="F4" s="107">
        <f>ROUND(D4/3,2)</f>
        <v>0</v>
      </c>
      <c r="G4" s="106">
        <f>E4</f>
        <v>20</v>
      </c>
      <c r="H4" s="106">
        <f>ROUND(D4-F4,2)</f>
        <v>0</v>
      </c>
      <c r="I4" s="107">
        <f>ROUND(D4/3,2)</f>
        <v>0</v>
      </c>
      <c r="J4" s="106">
        <f>E4</f>
        <v>20</v>
      </c>
      <c r="K4" s="120">
        <f>ROUND(D4-I4,2)</f>
        <v>0</v>
      </c>
      <c r="L4" s="87"/>
      <c r="M4" s="43" t="s">
        <v>587</v>
      </c>
      <c r="N4" s="43">
        <v>2</v>
      </c>
      <c r="O4" s="94">
        <f>DATE($N$2,4,1)</f>
        <v>46113</v>
      </c>
      <c r="P4" s="94">
        <f>DATE($N$2,6,30)</f>
        <v>46203</v>
      </c>
      <c r="Q4" s="43" t="str">
        <f>"Q"&amp;N4&amp;" "&amp;$N$2</f>
        <v>Q2 2026</v>
      </c>
      <c r="R4" s="43" t="s">
        <v>539</v>
      </c>
      <c r="S4" s="43" t="s">
        <v>10</v>
      </c>
      <c r="T4" s="43" t="s">
        <v>538</v>
      </c>
      <c r="U4" s="96">
        <f>C4</f>
        <v>20</v>
      </c>
      <c r="V4" s="97">
        <f>SUM(D4:E4)</f>
        <v>20</v>
      </c>
      <c r="W4" s="97">
        <f>SUM(F4:H4)</f>
        <v>20</v>
      </c>
      <c r="X4" s="97">
        <f>SUM(I4:K4)</f>
        <v>20</v>
      </c>
      <c r="Y4" s="158" t="b" cm="1">
        <f t="array" ref="Y4">AND(EXACT(U4,V4:X4))</f>
        <v>1</v>
      </c>
    </row>
    <row r="5" spans="1:45">
      <c r="A5" s="78" t="s">
        <v>539</v>
      </c>
      <c r="B5" s="103" t="s">
        <v>540</v>
      </c>
      <c r="C5" s="105">
        <v>20</v>
      </c>
      <c r="D5" s="106">
        <v>0</v>
      </c>
      <c r="E5" s="106">
        <v>20</v>
      </c>
      <c r="F5" s="107">
        <f>ROUND(D5/3,2)</f>
        <v>0</v>
      </c>
      <c r="G5" s="106">
        <f>E5</f>
        <v>20</v>
      </c>
      <c r="H5" s="106">
        <f>ROUND(D5-F5,2)</f>
        <v>0</v>
      </c>
      <c r="I5" s="107">
        <f t="shared" ref="I5:I43" si="0">ROUND(D5/3,2)</f>
        <v>0</v>
      </c>
      <c r="J5" s="106">
        <f t="shared" ref="J5:J43" si="1">E5</f>
        <v>20</v>
      </c>
      <c r="K5" s="120">
        <f t="shared" ref="K5:K43" si="2">ROUND(D5-I5,2)</f>
        <v>0</v>
      </c>
      <c r="L5" s="87"/>
      <c r="M5" s="43" t="s">
        <v>588</v>
      </c>
      <c r="N5" s="43">
        <v>3</v>
      </c>
      <c r="O5" s="94">
        <f>DATE($N$2,7,1)</f>
        <v>46204</v>
      </c>
      <c r="P5" s="94">
        <f>DATE($N$2,9,30)</f>
        <v>46295</v>
      </c>
      <c r="Q5" s="43" t="str">
        <f>"Q"&amp;N5&amp;" "&amp;$N$2</f>
        <v>Q3 2026</v>
      </c>
      <c r="R5" s="43" t="s">
        <v>541</v>
      </c>
      <c r="S5" s="43" t="s">
        <v>9</v>
      </c>
      <c r="T5" s="43" t="s">
        <v>539</v>
      </c>
      <c r="U5" s="96">
        <f>C5</f>
        <v>20</v>
      </c>
      <c r="V5" s="97">
        <f>SUM(D5:E5)</f>
        <v>20</v>
      </c>
      <c r="W5" s="97">
        <f>SUM(F5:H5)</f>
        <v>20</v>
      </c>
      <c r="X5" s="97">
        <f>SUM(I5:K5)</f>
        <v>20</v>
      </c>
      <c r="Y5" s="158" t="b" cm="1">
        <f t="array" ref="Y5">AND(EXACT(U5,V5:X5))</f>
        <v>1</v>
      </c>
    </row>
    <row r="6" spans="1:45">
      <c r="A6" s="88"/>
      <c r="B6" s="101" t="s">
        <v>739</v>
      </c>
      <c r="C6" s="108"/>
      <c r="D6" s="109"/>
      <c r="E6" s="109"/>
      <c r="F6" s="110"/>
      <c r="G6" s="109"/>
      <c r="H6" s="109"/>
      <c r="I6" s="110"/>
      <c r="J6" s="109"/>
      <c r="K6" s="121"/>
      <c r="L6" s="93"/>
      <c r="M6" s="43" t="s">
        <v>589</v>
      </c>
      <c r="N6" s="43">
        <v>4</v>
      </c>
      <c r="O6" s="94">
        <f>DATE($N$2,10,1)</f>
        <v>46296</v>
      </c>
      <c r="P6" s="94">
        <f>DATE($N$2,12,31)</f>
        <v>46387</v>
      </c>
      <c r="Q6" s="43" t="str">
        <f>"Q"&amp;N6&amp;" "&amp;$N$2</f>
        <v>Q4 2026</v>
      </c>
      <c r="R6" s="43" t="s">
        <v>543</v>
      </c>
      <c r="S6" s="43" t="s">
        <v>722</v>
      </c>
      <c r="U6" s="95"/>
      <c r="Y6" s="158"/>
    </row>
    <row r="7" spans="1:45">
      <c r="A7" s="78" t="s">
        <v>541</v>
      </c>
      <c r="B7" s="103" t="s">
        <v>542</v>
      </c>
      <c r="C7" s="105">
        <v>39</v>
      </c>
      <c r="D7" s="106">
        <v>0</v>
      </c>
      <c r="E7" s="106">
        <v>39</v>
      </c>
      <c r="F7" s="107">
        <f>ROUND(D7/3,2)</f>
        <v>0</v>
      </c>
      <c r="G7" s="106">
        <f>E7</f>
        <v>39</v>
      </c>
      <c r="H7" s="106">
        <f>ROUND(D7-F7,2)</f>
        <v>0</v>
      </c>
      <c r="I7" s="107">
        <f t="shared" si="0"/>
        <v>0</v>
      </c>
      <c r="J7" s="106">
        <f t="shared" si="1"/>
        <v>39</v>
      </c>
      <c r="K7" s="120">
        <f t="shared" si="2"/>
        <v>0</v>
      </c>
      <c r="L7" s="87"/>
      <c r="R7" s="43" t="s">
        <v>545</v>
      </c>
      <c r="S7" s="43" t="s">
        <v>11</v>
      </c>
      <c r="T7" s="43" t="s">
        <v>541</v>
      </c>
      <c r="U7" s="96">
        <f>C7</f>
        <v>39</v>
      </c>
      <c r="V7" s="97">
        <f>SUM(D7:E7)</f>
        <v>39</v>
      </c>
      <c r="W7" s="97">
        <f>SUM(F7:H7)</f>
        <v>39</v>
      </c>
      <c r="X7" s="97">
        <f>SUM(I7:K7)</f>
        <v>39</v>
      </c>
      <c r="Y7" s="158" t="b" cm="1">
        <f t="array" ref="Y7">AND(EXACT(U7,V7:X7))</f>
        <v>1</v>
      </c>
    </row>
    <row r="8" spans="1:45" s="98" customFormat="1">
      <c r="A8" s="78" t="s">
        <v>543</v>
      </c>
      <c r="B8" s="103" t="s">
        <v>544</v>
      </c>
      <c r="C8" s="105">
        <v>20</v>
      </c>
      <c r="D8" s="106">
        <v>0</v>
      </c>
      <c r="E8" s="106">
        <v>20</v>
      </c>
      <c r="F8" s="107">
        <f>ROUND(D8/3,2)</f>
        <v>0</v>
      </c>
      <c r="G8" s="106">
        <f>E8</f>
        <v>20</v>
      </c>
      <c r="H8" s="106">
        <f>ROUND(D8-F8,2)</f>
        <v>0</v>
      </c>
      <c r="I8" s="107">
        <f t="shared" si="0"/>
        <v>0</v>
      </c>
      <c r="J8" s="106">
        <f t="shared" si="1"/>
        <v>20</v>
      </c>
      <c r="K8" s="120">
        <f t="shared" si="2"/>
        <v>0</v>
      </c>
      <c r="L8" s="87"/>
      <c r="M8" s="43"/>
      <c r="N8" s="43"/>
      <c r="O8" s="43"/>
      <c r="P8" s="43"/>
      <c r="Q8" s="43"/>
      <c r="R8" s="43" t="s">
        <v>546</v>
      </c>
      <c r="S8" s="43"/>
      <c r="T8" s="43" t="s">
        <v>543</v>
      </c>
      <c r="U8" s="96">
        <f>C8</f>
        <v>20</v>
      </c>
      <c r="V8" s="97">
        <f>SUM(D8:E8)</f>
        <v>20</v>
      </c>
      <c r="W8" s="97">
        <f>SUM(F8:H8)</f>
        <v>20</v>
      </c>
      <c r="X8" s="97">
        <f>SUM(I8:K8)</f>
        <v>20</v>
      </c>
      <c r="Y8" s="158" t="b" cm="1">
        <f t="array" ref="Y8">AND(EXACT(U8,V8:X8))</f>
        <v>1</v>
      </c>
      <c r="Z8" s="43"/>
      <c r="AA8" s="43"/>
      <c r="AB8" s="43"/>
      <c r="AC8" s="43"/>
      <c r="AD8" s="43"/>
      <c r="AE8" s="43"/>
      <c r="AF8" s="43"/>
      <c r="AG8" s="43"/>
      <c r="AH8" s="43"/>
      <c r="AI8" s="43"/>
      <c r="AJ8" s="43"/>
      <c r="AK8" s="43"/>
      <c r="AL8" s="43"/>
      <c r="AM8" s="43"/>
      <c r="AN8" s="43"/>
      <c r="AO8" s="43"/>
      <c r="AP8" s="43"/>
      <c r="AQ8" s="43"/>
      <c r="AR8" s="43"/>
      <c r="AS8" s="43"/>
    </row>
    <row r="9" spans="1:45" s="98" customFormat="1">
      <c r="A9" s="78" t="s">
        <v>545</v>
      </c>
      <c r="B9" s="103" t="s">
        <v>713</v>
      </c>
      <c r="C9" s="105">
        <v>566</v>
      </c>
      <c r="D9" s="106">
        <v>257</v>
      </c>
      <c r="E9" s="106">
        <v>309</v>
      </c>
      <c r="F9" s="107">
        <f>ROUND(D9/3,2)</f>
        <v>85.67</v>
      </c>
      <c r="G9" s="106">
        <f>E9</f>
        <v>309</v>
      </c>
      <c r="H9" s="106">
        <f>ROUND(D9-F9,2)</f>
        <v>171.33</v>
      </c>
      <c r="I9" s="107">
        <f>D9</f>
        <v>257</v>
      </c>
      <c r="J9" s="106">
        <f t="shared" si="1"/>
        <v>309</v>
      </c>
      <c r="K9" s="120">
        <f t="shared" si="2"/>
        <v>0</v>
      </c>
      <c r="L9" s="87"/>
      <c r="M9" s="43"/>
      <c r="N9" s="43"/>
      <c r="O9" s="43"/>
      <c r="P9" s="43"/>
      <c r="Q9" s="43"/>
      <c r="R9" s="43" t="s">
        <v>547</v>
      </c>
      <c r="S9" s="43"/>
      <c r="T9" s="43" t="s">
        <v>545</v>
      </c>
      <c r="U9" s="96">
        <f>C9</f>
        <v>566</v>
      </c>
      <c r="V9" s="97">
        <f>SUM(D9:E9)</f>
        <v>566</v>
      </c>
      <c r="W9" s="97">
        <f>SUM(F9:H9)</f>
        <v>566</v>
      </c>
      <c r="X9" s="97">
        <f>SUM(I9:K9)</f>
        <v>566</v>
      </c>
      <c r="Y9" s="158" t="b" cm="1">
        <f t="array" ref="Y9">AND(EXACT(U9,V9:X9))</f>
        <v>1</v>
      </c>
      <c r="Z9" s="43"/>
      <c r="AA9" s="43"/>
      <c r="AB9" s="43"/>
      <c r="AC9" s="43"/>
      <c r="AD9" s="43"/>
      <c r="AE9" s="43"/>
      <c r="AF9" s="43"/>
      <c r="AG9" s="43"/>
      <c r="AH9" s="43"/>
      <c r="AI9" s="43"/>
      <c r="AJ9" s="43"/>
      <c r="AK9" s="43"/>
      <c r="AL9" s="43"/>
      <c r="AM9" s="43"/>
      <c r="AN9" s="43"/>
      <c r="AO9" s="43"/>
      <c r="AP9" s="43"/>
      <c r="AQ9" s="43"/>
      <c r="AR9" s="43"/>
      <c r="AS9" s="43"/>
    </row>
    <row r="10" spans="1:45">
      <c r="A10" s="88"/>
      <c r="B10" s="101" t="s">
        <v>744</v>
      </c>
      <c r="C10" s="108"/>
      <c r="D10" s="109"/>
      <c r="E10" s="109"/>
      <c r="F10" s="110"/>
      <c r="G10" s="109"/>
      <c r="H10" s="109"/>
      <c r="I10" s="110"/>
      <c r="J10" s="109"/>
      <c r="K10" s="121"/>
      <c r="L10" s="93"/>
      <c r="O10" s="94"/>
      <c r="P10" s="94"/>
      <c r="R10" s="43" t="s">
        <v>549</v>
      </c>
      <c r="U10" s="95"/>
      <c r="Y10" s="158"/>
    </row>
    <row r="11" spans="1:45">
      <c r="A11" s="88"/>
      <c r="B11" s="102" t="s">
        <v>738</v>
      </c>
      <c r="C11" s="108"/>
      <c r="D11" s="109"/>
      <c r="E11" s="109"/>
      <c r="F11" s="110"/>
      <c r="G11" s="109"/>
      <c r="H11" s="109"/>
      <c r="I11" s="110"/>
      <c r="J11" s="109"/>
      <c r="K11" s="121"/>
      <c r="L11" s="93"/>
      <c r="O11" s="94"/>
      <c r="P11" s="94"/>
      <c r="R11" s="43" t="s">
        <v>551</v>
      </c>
      <c r="U11" s="95"/>
      <c r="Y11" s="158"/>
    </row>
    <row r="12" spans="1:45" s="98" customFormat="1">
      <c r="A12" s="78" t="s">
        <v>546</v>
      </c>
      <c r="B12" s="103" t="s">
        <v>714</v>
      </c>
      <c r="C12" s="105">
        <v>244</v>
      </c>
      <c r="D12" s="106">
        <v>132</v>
      </c>
      <c r="E12" s="106">
        <v>112</v>
      </c>
      <c r="F12" s="107">
        <f t="shared" ref="F12:F29" si="3">ROUND(D12/3,2)</f>
        <v>44</v>
      </c>
      <c r="G12" s="106">
        <f t="shared" ref="G12:G29" si="4">E12</f>
        <v>112</v>
      </c>
      <c r="H12" s="106">
        <f t="shared" ref="H12:H29" si="5">ROUND(D12-F12,2)</f>
        <v>88</v>
      </c>
      <c r="I12" s="107">
        <f t="shared" si="0"/>
        <v>44</v>
      </c>
      <c r="J12" s="106">
        <f t="shared" si="1"/>
        <v>112</v>
      </c>
      <c r="K12" s="120">
        <f t="shared" si="2"/>
        <v>88</v>
      </c>
      <c r="L12" s="87"/>
      <c r="M12" s="43"/>
      <c r="N12" s="43"/>
      <c r="O12" s="43"/>
      <c r="P12" s="43"/>
      <c r="Q12" s="43"/>
      <c r="R12" s="43" t="s">
        <v>552</v>
      </c>
      <c r="S12" s="43"/>
      <c r="T12" s="43" t="s">
        <v>546</v>
      </c>
      <c r="U12" s="96">
        <f t="shared" ref="U12:U19" si="6">C12</f>
        <v>244</v>
      </c>
      <c r="V12" s="97">
        <f t="shared" ref="V12:V19" si="7">SUM(D12:E12)</f>
        <v>244</v>
      </c>
      <c r="W12" s="97">
        <f t="shared" ref="W12:W19" si="8">SUM(F12:H12)</f>
        <v>244</v>
      </c>
      <c r="X12" s="97">
        <f t="shared" ref="X12:X19" si="9">SUM(I12:K12)</f>
        <v>244</v>
      </c>
      <c r="Y12" s="158" t="b" cm="1">
        <f t="array" ref="Y12">AND(EXACT(U12,V12:X12))</f>
        <v>1</v>
      </c>
      <c r="Z12" s="43"/>
      <c r="AA12" s="43"/>
      <c r="AB12" s="43"/>
      <c r="AC12" s="43"/>
      <c r="AD12" s="43"/>
      <c r="AE12" s="43"/>
      <c r="AF12" s="43"/>
      <c r="AG12" s="43"/>
      <c r="AH12" s="43"/>
      <c r="AI12" s="43"/>
      <c r="AJ12" s="43"/>
      <c r="AK12" s="43"/>
      <c r="AL12" s="43"/>
      <c r="AM12" s="43"/>
      <c r="AN12" s="43"/>
      <c r="AO12" s="43"/>
      <c r="AP12" s="43"/>
      <c r="AQ12" s="43"/>
      <c r="AR12" s="43"/>
      <c r="AS12" s="43"/>
    </row>
    <row r="13" spans="1:45">
      <c r="A13" s="78" t="s">
        <v>547</v>
      </c>
      <c r="B13" s="103" t="s">
        <v>548</v>
      </c>
      <c r="C13" s="105">
        <v>390</v>
      </c>
      <c r="D13" s="106">
        <v>19</v>
      </c>
      <c r="E13" s="106">
        <v>371</v>
      </c>
      <c r="F13" s="107">
        <f t="shared" si="3"/>
        <v>6.33</v>
      </c>
      <c r="G13" s="106">
        <f t="shared" si="4"/>
        <v>371</v>
      </c>
      <c r="H13" s="106">
        <f t="shared" si="5"/>
        <v>12.67</v>
      </c>
      <c r="I13" s="107">
        <f t="shared" si="0"/>
        <v>6.33</v>
      </c>
      <c r="J13" s="106">
        <f t="shared" si="1"/>
        <v>371</v>
      </c>
      <c r="K13" s="120">
        <f t="shared" si="2"/>
        <v>12.67</v>
      </c>
      <c r="L13" s="87"/>
      <c r="R13" s="43" t="s">
        <v>553</v>
      </c>
      <c r="T13" s="43" t="s">
        <v>547</v>
      </c>
      <c r="U13" s="96">
        <f t="shared" si="6"/>
        <v>390</v>
      </c>
      <c r="V13" s="97">
        <f t="shared" si="7"/>
        <v>390</v>
      </c>
      <c r="W13" s="97">
        <f t="shared" si="8"/>
        <v>390</v>
      </c>
      <c r="X13" s="97">
        <f t="shared" si="9"/>
        <v>390</v>
      </c>
      <c r="Y13" s="158" t="b" cm="1">
        <f t="array" ref="Y13">AND(EXACT(U13,V13:X13))</f>
        <v>1</v>
      </c>
    </row>
    <row r="14" spans="1:45" s="98" customFormat="1">
      <c r="A14" s="78" t="s">
        <v>549</v>
      </c>
      <c r="B14" s="103" t="s">
        <v>550</v>
      </c>
      <c r="C14" s="105">
        <v>171</v>
      </c>
      <c r="D14" s="106">
        <v>19</v>
      </c>
      <c r="E14" s="106">
        <v>152</v>
      </c>
      <c r="F14" s="107">
        <f t="shared" si="3"/>
        <v>6.33</v>
      </c>
      <c r="G14" s="106">
        <f t="shared" si="4"/>
        <v>152</v>
      </c>
      <c r="H14" s="106">
        <f t="shared" si="5"/>
        <v>12.67</v>
      </c>
      <c r="I14" s="107">
        <f t="shared" si="0"/>
        <v>6.33</v>
      </c>
      <c r="J14" s="106">
        <f t="shared" si="1"/>
        <v>152</v>
      </c>
      <c r="K14" s="120">
        <f t="shared" si="2"/>
        <v>12.67</v>
      </c>
      <c r="L14" s="87"/>
      <c r="M14" s="43"/>
      <c r="N14" s="43"/>
      <c r="O14" s="43"/>
      <c r="P14" s="43"/>
      <c r="Q14" s="43"/>
      <c r="R14" s="43" t="s">
        <v>554</v>
      </c>
      <c r="S14" s="43"/>
      <c r="T14" s="43" t="s">
        <v>549</v>
      </c>
      <c r="U14" s="96">
        <f t="shared" si="6"/>
        <v>171</v>
      </c>
      <c r="V14" s="97">
        <f t="shared" si="7"/>
        <v>171</v>
      </c>
      <c r="W14" s="97">
        <f t="shared" si="8"/>
        <v>171</v>
      </c>
      <c r="X14" s="97">
        <f t="shared" si="9"/>
        <v>171</v>
      </c>
      <c r="Y14" s="158" t="b" cm="1">
        <f t="array" ref="Y14">AND(EXACT(U14,V14:X14))</f>
        <v>1</v>
      </c>
      <c r="Z14" s="43"/>
      <c r="AA14" s="43"/>
      <c r="AB14" s="43"/>
      <c r="AC14" s="43"/>
      <c r="AD14" s="43"/>
      <c r="AE14" s="43"/>
      <c r="AF14" s="43"/>
      <c r="AG14" s="43"/>
      <c r="AH14" s="43"/>
      <c r="AI14" s="43"/>
      <c r="AJ14" s="43"/>
      <c r="AK14" s="43"/>
      <c r="AL14" s="43"/>
      <c r="AM14" s="43"/>
      <c r="AN14" s="43"/>
      <c r="AO14" s="43"/>
      <c r="AP14" s="43"/>
      <c r="AQ14" s="43"/>
      <c r="AR14" s="43"/>
      <c r="AS14" s="43"/>
    </row>
    <row r="15" spans="1:45" s="98" customFormat="1">
      <c r="A15" s="78" t="s">
        <v>551</v>
      </c>
      <c r="B15" s="103" t="s">
        <v>23</v>
      </c>
      <c r="C15" s="105">
        <v>37</v>
      </c>
      <c r="D15" s="106">
        <v>37</v>
      </c>
      <c r="E15" s="106">
        <v>0</v>
      </c>
      <c r="F15" s="107">
        <f t="shared" si="3"/>
        <v>12.33</v>
      </c>
      <c r="G15" s="106">
        <f t="shared" si="4"/>
        <v>0</v>
      </c>
      <c r="H15" s="106">
        <f t="shared" si="5"/>
        <v>24.67</v>
      </c>
      <c r="I15" s="107">
        <f t="shared" si="0"/>
        <v>12.33</v>
      </c>
      <c r="J15" s="106">
        <f t="shared" si="1"/>
        <v>0</v>
      </c>
      <c r="K15" s="120">
        <f t="shared" si="2"/>
        <v>24.67</v>
      </c>
      <c r="L15" s="87"/>
      <c r="M15" s="43"/>
      <c r="N15" s="43"/>
      <c r="O15" s="43"/>
      <c r="P15" s="43"/>
      <c r="Q15" s="43"/>
      <c r="R15" s="43" t="s">
        <v>555</v>
      </c>
      <c r="S15" s="43"/>
      <c r="T15" s="43" t="s">
        <v>551</v>
      </c>
      <c r="U15" s="96">
        <f t="shared" si="6"/>
        <v>37</v>
      </c>
      <c r="V15" s="97">
        <f t="shared" si="7"/>
        <v>37</v>
      </c>
      <c r="W15" s="97">
        <f t="shared" si="8"/>
        <v>37</v>
      </c>
      <c r="X15" s="97">
        <f t="shared" si="9"/>
        <v>37</v>
      </c>
      <c r="Y15" s="158" t="b" cm="1">
        <f t="array" ref="Y15">AND(EXACT(U15,V15:X15))</f>
        <v>1</v>
      </c>
      <c r="Z15" s="43"/>
      <c r="AA15" s="43"/>
      <c r="AB15" s="43"/>
      <c r="AC15" s="43"/>
      <c r="AD15" s="43"/>
      <c r="AE15" s="43"/>
      <c r="AF15" s="43"/>
      <c r="AG15" s="43"/>
      <c r="AH15" s="43"/>
      <c r="AI15" s="43"/>
      <c r="AJ15" s="43"/>
      <c r="AK15" s="43"/>
      <c r="AL15" s="43"/>
      <c r="AM15" s="43"/>
      <c r="AN15" s="43"/>
      <c r="AO15" s="43"/>
      <c r="AP15" s="43"/>
      <c r="AQ15" s="43"/>
      <c r="AR15" s="43"/>
      <c r="AS15" s="43"/>
    </row>
    <row r="16" spans="1:45">
      <c r="A16" s="78" t="s">
        <v>552</v>
      </c>
      <c r="B16" s="103" t="s">
        <v>0</v>
      </c>
      <c r="C16" s="105">
        <v>37</v>
      </c>
      <c r="D16" s="106">
        <v>37</v>
      </c>
      <c r="E16" s="106">
        <v>0</v>
      </c>
      <c r="F16" s="107">
        <f t="shared" si="3"/>
        <v>12.33</v>
      </c>
      <c r="G16" s="106">
        <f t="shared" si="4"/>
        <v>0</v>
      </c>
      <c r="H16" s="106">
        <f t="shared" si="5"/>
        <v>24.67</v>
      </c>
      <c r="I16" s="107">
        <f t="shared" si="0"/>
        <v>12.33</v>
      </c>
      <c r="J16" s="106">
        <f t="shared" si="1"/>
        <v>0</v>
      </c>
      <c r="K16" s="120">
        <f t="shared" si="2"/>
        <v>24.67</v>
      </c>
      <c r="L16" s="87"/>
      <c r="R16" s="43" t="s">
        <v>556</v>
      </c>
      <c r="T16" s="43" t="s">
        <v>552</v>
      </c>
      <c r="U16" s="96">
        <f t="shared" si="6"/>
        <v>37</v>
      </c>
      <c r="V16" s="97">
        <f t="shared" si="7"/>
        <v>37</v>
      </c>
      <c r="W16" s="97">
        <f t="shared" si="8"/>
        <v>37</v>
      </c>
      <c r="X16" s="97">
        <f t="shared" si="9"/>
        <v>37</v>
      </c>
      <c r="Y16" s="158" t="b" cm="1">
        <f t="array" ref="Y16">AND(EXACT(U16,V16:X16))</f>
        <v>1</v>
      </c>
    </row>
    <row r="17" spans="1:45" s="98" customFormat="1">
      <c r="A17" s="78" t="s">
        <v>553</v>
      </c>
      <c r="B17" s="103" t="s">
        <v>715</v>
      </c>
      <c r="C17" s="105">
        <v>425</v>
      </c>
      <c r="D17" s="106">
        <v>54</v>
      </c>
      <c r="E17" s="106">
        <v>371</v>
      </c>
      <c r="F17" s="107">
        <f t="shared" si="3"/>
        <v>18</v>
      </c>
      <c r="G17" s="106">
        <f t="shared" si="4"/>
        <v>371</v>
      </c>
      <c r="H17" s="106">
        <f t="shared" si="5"/>
        <v>36</v>
      </c>
      <c r="I17" s="107">
        <f t="shared" si="0"/>
        <v>18</v>
      </c>
      <c r="J17" s="106">
        <f t="shared" si="1"/>
        <v>371</v>
      </c>
      <c r="K17" s="120">
        <f t="shared" si="2"/>
        <v>36</v>
      </c>
      <c r="L17" s="87"/>
      <c r="M17" s="43"/>
      <c r="N17" s="43"/>
      <c r="O17" s="43"/>
      <c r="P17" s="43"/>
      <c r="Q17" s="43"/>
      <c r="R17" s="43" t="s">
        <v>557</v>
      </c>
      <c r="S17" s="43"/>
      <c r="T17" s="43" t="s">
        <v>553</v>
      </c>
      <c r="U17" s="96">
        <f t="shared" si="6"/>
        <v>425</v>
      </c>
      <c r="V17" s="97">
        <f t="shared" si="7"/>
        <v>425</v>
      </c>
      <c r="W17" s="97">
        <f t="shared" si="8"/>
        <v>425</v>
      </c>
      <c r="X17" s="97">
        <f t="shared" si="9"/>
        <v>425</v>
      </c>
      <c r="Y17" s="158" t="b" cm="1">
        <f t="array" ref="Y17">AND(EXACT(U17,V17:X17))</f>
        <v>1</v>
      </c>
      <c r="Z17" s="43"/>
      <c r="AA17" s="43"/>
      <c r="AB17" s="43"/>
      <c r="AC17" s="43"/>
      <c r="AD17" s="43"/>
      <c r="AE17" s="43"/>
      <c r="AF17" s="43"/>
      <c r="AG17" s="43"/>
      <c r="AH17" s="43"/>
      <c r="AI17" s="43"/>
      <c r="AJ17" s="43"/>
      <c r="AK17" s="43"/>
      <c r="AL17" s="43"/>
      <c r="AM17" s="43"/>
      <c r="AN17" s="43"/>
      <c r="AO17" s="43"/>
      <c r="AP17" s="43"/>
      <c r="AQ17" s="43"/>
      <c r="AR17" s="43"/>
      <c r="AS17" s="43"/>
    </row>
    <row r="18" spans="1:45">
      <c r="A18" s="78" t="s">
        <v>554</v>
      </c>
      <c r="B18" s="103" t="s">
        <v>716</v>
      </c>
      <c r="C18" s="105">
        <v>206</v>
      </c>
      <c r="D18" s="106">
        <v>54</v>
      </c>
      <c r="E18" s="106">
        <v>152</v>
      </c>
      <c r="F18" s="107">
        <f t="shared" si="3"/>
        <v>18</v>
      </c>
      <c r="G18" s="106">
        <f t="shared" si="4"/>
        <v>152</v>
      </c>
      <c r="H18" s="106">
        <f t="shared" si="5"/>
        <v>36</v>
      </c>
      <c r="I18" s="107">
        <f t="shared" si="0"/>
        <v>18</v>
      </c>
      <c r="J18" s="106">
        <f t="shared" si="1"/>
        <v>152</v>
      </c>
      <c r="K18" s="120">
        <f t="shared" si="2"/>
        <v>36</v>
      </c>
      <c r="L18" s="87"/>
      <c r="R18" s="43" t="s">
        <v>558</v>
      </c>
      <c r="T18" s="43" t="s">
        <v>554</v>
      </c>
      <c r="U18" s="96">
        <f t="shared" si="6"/>
        <v>206</v>
      </c>
      <c r="V18" s="97">
        <f t="shared" si="7"/>
        <v>206</v>
      </c>
      <c r="W18" s="97">
        <f t="shared" si="8"/>
        <v>206</v>
      </c>
      <c r="X18" s="97">
        <f t="shared" si="9"/>
        <v>206</v>
      </c>
      <c r="Y18" s="158" t="b" cm="1">
        <f t="array" ref="Y18">AND(EXACT(U18,V18:X18))</f>
        <v>1</v>
      </c>
    </row>
    <row r="19" spans="1:45">
      <c r="A19" s="78" t="s">
        <v>555</v>
      </c>
      <c r="B19" s="103" t="s">
        <v>717</v>
      </c>
      <c r="C19" s="105">
        <v>90</v>
      </c>
      <c r="D19" s="106">
        <v>70</v>
      </c>
      <c r="E19" s="106">
        <v>20</v>
      </c>
      <c r="F19" s="107">
        <f t="shared" si="3"/>
        <v>23.33</v>
      </c>
      <c r="G19" s="106">
        <f t="shared" si="4"/>
        <v>20</v>
      </c>
      <c r="H19" s="106">
        <f t="shared" si="5"/>
        <v>46.67</v>
      </c>
      <c r="I19" s="107">
        <f t="shared" si="0"/>
        <v>23.33</v>
      </c>
      <c r="J19" s="106">
        <f t="shared" si="1"/>
        <v>20</v>
      </c>
      <c r="K19" s="120">
        <f t="shared" si="2"/>
        <v>46.67</v>
      </c>
      <c r="L19" s="87"/>
      <c r="R19" s="43" t="s">
        <v>559</v>
      </c>
      <c r="T19" s="43" t="s">
        <v>555</v>
      </c>
      <c r="U19" s="96">
        <f t="shared" si="6"/>
        <v>90</v>
      </c>
      <c r="V19" s="97">
        <f t="shared" si="7"/>
        <v>90</v>
      </c>
      <c r="W19" s="97">
        <f t="shared" si="8"/>
        <v>90</v>
      </c>
      <c r="X19" s="97">
        <f t="shared" si="9"/>
        <v>90</v>
      </c>
      <c r="Y19" s="158" t="b" cm="1">
        <f t="array" ref="Y19">AND(EXACT(U19,V19:X19))</f>
        <v>1</v>
      </c>
    </row>
    <row r="20" spans="1:45">
      <c r="A20" s="88"/>
      <c r="B20" s="102" t="s">
        <v>737</v>
      </c>
      <c r="C20" s="108"/>
      <c r="D20" s="109"/>
      <c r="E20" s="109"/>
      <c r="F20" s="110"/>
      <c r="G20" s="109"/>
      <c r="H20" s="109"/>
      <c r="I20" s="110"/>
      <c r="J20" s="109"/>
      <c r="K20" s="121"/>
      <c r="L20" s="93"/>
      <c r="O20" s="94"/>
      <c r="P20" s="94"/>
      <c r="R20" s="43" t="s">
        <v>560</v>
      </c>
      <c r="U20" s="95"/>
      <c r="Y20" s="158"/>
    </row>
    <row r="21" spans="1:45">
      <c r="A21" s="78" t="s">
        <v>556</v>
      </c>
      <c r="B21" s="103" t="s">
        <v>468</v>
      </c>
      <c r="C21" s="105">
        <v>503</v>
      </c>
      <c r="D21" s="106">
        <v>132</v>
      </c>
      <c r="E21" s="106">
        <v>371</v>
      </c>
      <c r="F21" s="107">
        <f t="shared" si="3"/>
        <v>44</v>
      </c>
      <c r="G21" s="106">
        <f t="shared" si="4"/>
        <v>371</v>
      </c>
      <c r="H21" s="106">
        <f t="shared" si="5"/>
        <v>88</v>
      </c>
      <c r="I21" s="107">
        <f t="shared" si="0"/>
        <v>44</v>
      </c>
      <c r="J21" s="106">
        <f t="shared" si="1"/>
        <v>371</v>
      </c>
      <c r="K21" s="120">
        <f t="shared" si="2"/>
        <v>88</v>
      </c>
      <c r="L21" s="87"/>
      <c r="R21" s="43" t="s">
        <v>561</v>
      </c>
      <c r="T21" s="43" t="s">
        <v>556</v>
      </c>
      <c r="U21" s="96">
        <f t="shared" ref="U21:U29" si="10">C21</f>
        <v>503</v>
      </c>
      <c r="V21" s="97">
        <f t="shared" ref="V21:V29" si="11">SUM(D21:E21)</f>
        <v>503</v>
      </c>
      <c r="W21" s="97">
        <f t="shared" ref="W21:W29" si="12">SUM(F21:H21)</f>
        <v>503</v>
      </c>
      <c r="X21" s="97">
        <f t="shared" ref="X21:X29" si="13">SUM(I21:K21)</f>
        <v>503</v>
      </c>
      <c r="Y21" s="158" t="b" cm="1">
        <f t="array" ref="Y21">AND(EXACT(U21,V21:X21))</f>
        <v>1</v>
      </c>
    </row>
    <row r="22" spans="1:45" s="98" customFormat="1">
      <c r="A22" s="78" t="s">
        <v>557</v>
      </c>
      <c r="B22" s="103" t="s">
        <v>469</v>
      </c>
      <c r="C22" s="105">
        <v>284</v>
      </c>
      <c r="D22" s="106">
        <v>132</v>
      </c>
      <c r="E22" s="106">
        <v>152</v>
      </c>
      <c r="F22" s="107">
        <f t="shared" si="3"/>
        <v>44</v>
      </c>
      <c r="G22" s="106">
        <f t="shared" si="4"/>
        <v>152</v>
      </c>
      <c r="H22" s="106">
        <f t="shared" si="5"/>
        <v>88</v>
      </c>
      <c r="I22" s="107">
        <f t="shared" si="0"/>
        <v>44</v>
      </c>
      <c r="J22" s="106">
        <f t="shared" si="1"/>
        <v>152</v>
      </c>
      <c r="K22" s="120">
        <f t="shared" si="2"/>
        <v>88</v>
      </c>
      <c r="L22" s="87"/>
      <c r="M22" s="43"/>
      <c r="N22" s="43"/>
      <c r="O22" s="43"/>
      <c r="P22" s="43"/>
      <c r="Q22" s="43"/>
      <c r="R22" s="43" t="s">
        <v>562</v>
      </c>
      <c r="S22" s="43"/>
      <c r="T22" s="43" t="s">
        <v>557</v>
      </c>
      <c r="U22" s="96">
        <f t="shared" si="10"/>
        <v>284</v>
      </c>
      <c r="V22" s="97">
        <f t="shared" si="11"/>
        <v>284</v>
      </c>
      <c r="W22" s="97">
        <f t="shared" si="12"/>
        <v>284</v>
      </c>
      <c r="X22" s="97">
        <f t="shared" si="13"/>
        <v>284</v>
      </c>
      <c r="Y22" s="158" t="b" cm="1">
        <f t="array" ref="Y22">AND(EXACT(U22,V22:X22))</f>
        <v>1</v>
      </c>
      <c r="Z22" s="43"/>
      <c r="AA22" s="43"/>
      <c r="AB22" s="43"/>
      <c r="AC22" s="43"/>
      <c r="AD22" s="43"/>
      <c r="AE22" s="43"/>
      <c r="AF22" s="43"/>
      <c r="AG22" s="43"/>
      <c r="AH22" s="43"/>
      <c r="AI22" s="43"/>
      <c r="AJ22" s="43"/>
      <c r="AK22" s="43"/>
      <c r="AL22" s="43"/>
      <c r="AM22" s="43"/>
      <c r="AN22" s="43"/>
      <c r="AO22" s="43"/>
      <c r="AP22" s="43"/>
      <c r="AQ22" s="43"/>
      <c r="AR22" s="43"/>
      <c r="AS22" s="43"/>
    </row>
    <row r="23" spans="1:45" s="98" customFormat="1">
      <c r="A23" s="78" t="s">
        <v>558</v>
      </c>
      <c r="B23" s="103" t="s">
        <v>470</v>
      </c>
      <c r="C23" s="105">
        <v>244</v>
      </c>
      <c r="D23" s="106">
        <v>207</v>
      </c>
      <c r="E23" s="106">
        <v>37</v>
      </c>
      <c r="F23" s="107">
        <f t="shared" si="3"/>
        <v>69</v>
      </c>
      <c r="G23" s="106">
        <f t="shared" si="4"/>
        <v>37</v>
      </c>
      <c r="H23" s="106">
        <f t="shared" si="5"/>
        <v>138</v>
      </c>
      <c r="I23" s="107">
        <f t="shared" si="0"/>
        <v>69</v>
      </c>
      <c r="J23" s="106">
        <f t="shared" si="1"/>
        <v>37</v>
      </c>
      <c r="K23" s="120">
        <f t="shared" si="2"/>
        <v>138</v>
      </c>
      <c r="L23" s="87"/>
      <c r="M23" s="43"/>
      <c r="N23" s="43"/>
      <c r="O23" s="43"/>
      <c r="P23" s="43"/>
      <c r="Q23" s="43"/>
      <c r="R23" s="43" t="s">
        <v>563</v>
      </c>
      <c r="S23" s="43"/>
      <c r="T23" s="43" t="s">
        <v>558</v>
      </c>
      <c r="U23" s="96">
        <f t="shared" si="10"/>
        <v>244</v>
      </c>
      <c r="V23" s="97">
        <f t="shared" si="11"/>
        <v>244</v>
      </c>
      <c r="W23" s="97">
        <f t="shared" si="12"/>
        <v>244</v>
      </c>
      <c r="X23" s="97">
        <f t="shared" si="13"/>
        <v>244</v>
      </c>
      <c r="Y23" s="158" t="b" cm="1">
        <f t="array" ref="Y23">AND(EXACT(U23,V23:X23))</f>
        <v>1</v>
      </c>
      <c r="Z23" s="43"/>
      <c r="AA23" s="43"/>
      <c r="AB23" s="43"/>
      <c r="AC23" s="43"/>
      <c r="AD23" s="43"/>
      <c r="AE23" s="43"/>
      <c r="AF23" s="43"/>
      <c r="AG23" s="43"/>
      <c r="AH23" s="43"/>
      <c r="AI23" s="43"/>
      <c r="AJ23" s="43"/>
      <c r="AK23" s="43"/>
      <c r="AL23" s="43"/>
      <c r="AM23" s="43"/>
      <c r="AN23" s="43"/>
      <c r="AO23" s="43"/>
      <c r="AP23" s="43"/>
      <c r="AQ23" s="43"/>
      <c r="AR23" s="43"/>
      <c r="AS23" s="43"/>
    </row>
    <row r="24" spans="1:45" s="98" customFormat="1">
      <c r="A24" s="78" t="s">
        <v>559</v>
      </c>
      <c r="B24" s="103" t="s">
        <v>471</v>
      </c>
      <c r="C24" s="105">
        <v>244</v>
      </c>
      <c r="D24" s="106">
        <v>244</v>
      </c>
      <c r="E24" s="106">
        <v>0</v>
      </c>
      <c r="F24" s="107">
        <f t="shared" si="3"/>
        <v>81.33</v>
      </c>
      <c r="G24" s="106">
        <f t="shared" si="4"/>
        <v>0</v>
      </c>
      <c r="H24" s="106">
        <f t="shared" si="5"/>
        <v>162.66999999999999</v>
      </c>
      <c r="I24" s="107">
        <f t="shared" si="0"/>
        <v>81.33</v>
      </c>
      <c r="J24" s="106">
        <f t="shared" si="1"/>
        <v>0</v>
      </c>
      <c r="K24" s="120">
        <f t="shared" si="2"/>
        <v>162.66999999999999</v>
      </c>
      <c r="L24" s="87"/>
      <c r="M24" s="43"/>
      <c r="N24" s="43"/>
      <c r="O24" s="43"/>
      <c r="P24" s="43"/>
      <c r="Q24" s="43"/>
      <c r="R24" s="43" t="s">
        <v>564</v>
      </c>
      <c r="S24" s="43"/>
      <c r="T24" s="43" t="s">
        <v>559</v>
      </c>
      <c r="U24" s="96">
        <f t="shared" si="10"/>
        <v>244</v>
      </c>
      <c r="V24" s="97">
        <f t="shared" si="11"/>
        <v>244</v>
      </c>
      <c r="W24" s="97">
        <f t="shared" si="12"/>
        <v>244</v>
      </c>
      <c r="X24" s="97">
        <f t="shared" si="13"/>
        <v>244</v>
      </c>
      <c r="Y24" s="158" t="b" cm="1">
        <f t="array" ref="Y24">AND(EXACT(U24,V24:X24))</f>
        <v>1</v>
      </c>
      <c r="Z24" s="43"/>
      <c r="AA24" s="43"/>
      <c r="AB24" s="43"/>
      <c r="AC24" s="43"/>
      <c r="AD24" s="43"/>
      <c r="AE24" s="43"/>
      <c r="AF24" s="43"/>
      <c r="AG24" s="43"/>
      <c r="AH24" s="43"/>
      <c r="AI24" s="43"/>
      <c r="AJ24" s="43"/>
      <c r="AK24" s="43"/>
      <c r="AL24" s="43"/>
      <c r="AM24" s="43"/>
      <c r="AN24" s="43"/>
      <c r="AO24" s="43"/>
      <c r="AP24" s="43"/>
      <c r="AQ24" s="43"/>
      <c r="AR24" s="43"/>
      <c r="AS24" s="43"/>
    </row>
    <row r="25" spans="1:45" s="98" customFormat="1">
      <c r="A25" s="78" t="s">
        <v>560</v>
      </c>
      <c r="B25" s="103" t="s">
        <v>461</v>
      </c>
      <c r="C25" s="105">
        <v>37</v>
      </c>
      <c r="D25" s="106">
        <v>37</v>
      </c>
      <c r="E25" s="106">
        <v>0</v>
      </c>
      <c r="F25" s="107">
        <f t="shared" si="3"/>
        <v>12.33</v>
      </c>
      <c r="G25" s="106">
        <f t="shared" si="4"/>
        <v>0</v>
      </c>
      <c r="H25" s="106">
        <f t="shared" si="5"/>
        <v>24.67</v>
      </c>
      <c r="I25" s="107">
        <f t="shared" si="0"/>
        <v>12.33</v>
      </c>
      <c r="J25" s="106">
        <f t="shared" si="1"/>
        <v>0</v>
      </c>
      <c r="K25" s="120">
        <f t="shared" si="2"/>
        <v>24.67</v>
      </c>
      <c r="L25" s="87"/>
      <c r="M25" s="43"/>
      <c r="N25" s="43"/>
      <c r="O25" s="43"/>
      <c r="P25" s="43"/>
      <c r="Q25" s="43"/>
      <c r="R25" s="43" t="s">
        <v>565</v>
      </c>
      <c r="S25" s="43"/>
      <c r="T25" s="43" t="s">
        <v>560</v>
      </c>
      <c r="U25" s="96">
        <f t="shared" si="10"/>
        <v>37</v>
      </c>
      <c r="V25" s="97">
        <f t="shared" si="11"/>
        <v>37</v>
      </c>
      <c r="W25" s="97">
        <f t="shared" si="12"/>
        <v>37</v>
      </c>
      <c r="X25" s="97">
        <f t="shared" si="13"/>
        <v>37</v>
      </c>
      <c r="Y25" s="158" t="b" cm="1">
        <f t="array" ref="Y25">AND(EXACT(U25,V25:X25))</f>
        <v>1</v>
      </c>
      <c r="Z25" s="43"/>
      <c r="AA25" s="43"/>
      <c r="AB25" s="43"/>
      <c r="AC25" s="43"/>
      <c r="AD25" s="43"/>
      <c r="AE25" s="43"/>
      <c r="AF25" s="43"/>
      <c r="AG25" s="43"/>
      <c r="AH25" s="43"/>
      <c r="AI25" s="43"/>
      <c r="AJ25" s="43"/>
      <c r="AK25" s="43"/>
      <c r="AL25" s="43"/>
      <c r="AM25" s="43"/>
      <c r="AN25" s="43"/>
      <c r="AO25" s="43"/>
      <c r="AP25" s="43"/>
      <c r="AQ25" s="43"/>
      <c r="AR25" s="43"/>
      <c r="AS25" s="43"/>
    </row>
    <row r="26" spans="1:45">
      <c r="A26" s="78" t="s">
        <v>561</v>
      </c>
      <c r="B26" s="103" t="s">
        <v>472</v>
      </c>
      <c r="C26" s="105">
        <v>425</v>
      </c>
      <c r="D26" s="106">
        <v>54</v>
      </c>
      <c r="E26" s="106">
        <v>371</v>
      </c>
      <c r="F26" s="107">
        <f t="shared" si="3"/>
        <v>18</v>
      </c>
      <c r="G26" s="106">
        <f t="shared" si="4"/>
        <v>371</v>
      </c>
      <c r="H26" s="106">
        <f t="shared" si="5"/>
        <v>36</v>
      </c>
      <c r="I26" s="107">
        <f t="shared" si="0"/>
        <v>18</v>
      </c>
      <c r="J26" s="106">
        <f t="shared" si="1"/>
        <v>371</v>
      </c>
      <c r="K26" s="120">
        <f t="shared" si="2"/>
        <v>36</v>
      </c>
      <c r="L26" s="87"/>
      <c r="R26" s="43" t="s">
        <v>567</v>
      </c>
      <c r="T26" s="43" t="s">
        <v>561</v>
      </c>
      <c r="U26" s="96">
        <f t="shared" si="10"/>
        <v>425</v>
      </c>
      <c r="V26" s="97">
        <f t="shared" si="11"/>
        <v>425</v>
      </c>
      <c r="W26" s="97">
        <f t="shared" si="12"/>
        <v>425</v>
      </c>
      <c r="X26" s="97">
        <f t="shared" si="13"/>
        <v>425</v>
      </c>
      <c r="Y26" s="158" t="b" cm="1">
        <f t="array" ref="Y26">AND(EXACT(U26,V26:X26))</f>
        <v>1</v>
      </c>
    </row>
    <row r="27" spans="1:45">
      <c r="A27" s="78" t="s">
        <v>562</v>
      </c>
      <c r="B27" s="103" t="s">
        <v>473</v>
      </c>
      <c r="C27" s="105">
        <v>206</v>
      </c>
      <c r="D27" s="106">
        <v>54</v>
      </c>
      <c r="E27" s="106">
        <v>152</v>
      </c>
      <c r="F27" s="107">
        <f t="shared" si="3"/>
        <v>18</v>
      </c>
      <c r="G27" s="106">
        <f t="shared" si="4"/>
        <v>152</v>
      </c>
      <c r="H27" s="106">
        <f t="shared" si="5"/>
        <v>36</v>
      </c>
      <c r="I27" s="107">
        <f t="shared" si="0"/>
        <v>18</v>
      </c>
      <c r="J27" s="106">
        <f t="shared" si="1"/>
        <v>152</v>
      </c>
      <c r="K27" s="120">
        <f t="shared" si="2"/>
        <v>36</v>
      </c>
      <c r="L27" s="87"/>
      <c r="R27" s="43" t="s">
        <v>568</v>
      </c>
      <c r="T27" s="43" t="s">
        <v>562</v>
      </c>
      <c r="U27" s="96">
        <f t="shared" si="10"/>
        <v>206</v>
      </c>
      <c r="V27" s="97">
        <f t="shared" si="11"/>
        <v>206</v>
      </c>
      <c r="W27" s="97">
        <f t="shared" si="12"/>
        <v>206</v>
      </c>
      <c r="X27" s="97">
        <f t="shared" si="13"/>
        <v>206</v>
      </c>
      <c r="Y27" s="158" t="b" cm="1">
        <f t="array" ref="Y27">AND(EXACT(U27,V27:X27))</f>
        <v>1</v>
      </c>
    </row>
    <row r="28" spans="1:45">
      <c r="A28" s="78" t="s">
        <v>563</v>
      </c>
      <c r="B28" s="103" t="s">
        <v>462</v>
      </c>
      <c r="C28" s="105">
        <v>37</v>
      </c>
      <c r="D28" s="106">
        <v>37</v>
      </c>
      <c r="E28" s="106">
        <v>0</v>
      </c>
      <c r="F28" s="107">
        <f t="shared" si="3"/>
        <v>12.33</v>
      </c>
      <c r="G28" s="106">
        <f t="shared" si="4"/>
        <v>0</v>
      </c>
      <c r="H28" s="106">
        <f t="shared" si="5"/>
        <v>24.67</v>
      </c>
      <c r="I28" s="107">
        <f t="shared" si="0"/>
        <v>12.33</v>
      </c>
      <c r="J28" s="106">
        <f t="shared" si="1"/>
        <v>0</v>
      </c>
      <c r="K28" s="120">
        <f t="shared" si="2"/>
        <v>24.67</v>
      </c>
      <c r="L28" s="93"/>
      <c r="R28" s="43" t="s">
        <v>570</v>
      </c>
      <c r="T28" s="43" t="s">
        <v>563</v>
      </c>
      <c r="U28" s="96">
        <f t="shared" si="10"/>
        <v>37</v>
      </c>
      <c r="V28" s="97">
        <f t="shared" si="11"/>
        <v>37</v>
      </c>
      <c r="W28" s="97">
        <f t="shared" si="12"/>
        <v>37</v>
      </c>
      <c r="X28" s="97">
        <f t="shared" si="13"/>
        <v>37</v>
      </c>
      <c r="Y28" s="158" t="b" cm="1">
        <f t="array" ref="Y28">AND(EXACT(U28,V28:X28))</f>
        <v>1</v>
      </c>
    </row>
    <row r="29" spans="1:45">
      <c r="A29" s="78" t="s">
        <v>564</v>
      </c>
      <c r="B29" s="103" t="s">
        <v>718</v>
      </c>
      <c r="C29" s="105">
        <v>20</v>
      </c>
      <c r="D29" s="106">
        <v>0</v>
      </c>
      <c r="E29" s="106">
        <v>20</v>
      </c>
      <c r="F29" s="107">
        <f t="shared" si="3"/>
        <v>0</v>
      </c>
      <c r="G29" s="106">
        <f t="shared" si="4"/>
        <v>20</v>
      </c>
      <c r="H29" s="106">
        <f t="shared" si="5"/>
        <v>0</v>
      </c>
      <c r="I29" s="107">
        <f t="shared" si="0"/>
        <v>0</v>
      </c>
      <c r="J29" s="106">
        <f t="shared" si="1"/>
        <v>20</v>
      </c>
      <c r="K29" s="120">
        <f t="shared" si="2"/>
        <v>0</v>
      </c>
      <c r="L29" s="87"/>
      <c r="R29" s="43" t="s">
        <v>572</v>
      </c>
      <c r="T29" s="43" t="s">
        <v>564</v>
      </c>
      <c r="U29" s="96">
        <f t="shared" si="10"/>
        <v>20</v>
      </c>
      <c r="V29" s="97">
        <f t="shared" si="11"/>
        <v>20</v>
      </c>
      <c r="W29" s="97">
        <f t="shared" si="12"/>
        <v>20</v>
      </c>
      <c r="X29" s="97">
        <f t="shared" si="13"/>
        <v>20</v>
      </c>
      <c r="Y29" s="158" t="b" cm="1">
        <f t="array" ref="Y29">AND(EXACT(U29,V29:X29))</f>
        <v>1</v>
      </c>
    </row>
    <row r="30" spans="1:45">
      <c r="A30" s="88"/>
      <c r="B30" s="101" t="s">
        <v>747</v>
      </c>
      <c r="C30" s="111"/>
      <c r="D30" s="112"/>
      <c r="E30" s="112"/>
      <c r="F30" s="112"/>
      <c r="G30" s="112"/>
      <c r="H30" s="112"/>
      <c r="I30" s="111"/>
      <c r="J30" s="112"/>
      <c r="K30" s="122"/>
      <c r="L30" s="87"/>
      <c r="R30" s="43" t="s">
        <v>573</v>
      </c>
      <c r="U30" s="99"/>
      <c r="Y30" s="158"/>
    </row>
    <row r="31" spans="1:45">
      <c r="A31" s="88"/>
      <c r="B31" s="104" t="s">
        <v>748</v>
      </c>
      <c r="C31" s="111"/>
      <c r="D31" s="112"/>
      <c r="E31" s="112"/>
      <c r="F31" s="112"/>
      <c r="G31" s="112"/>
      <c r="H31" s="112"/>
      <c r="I31" s="111"/>
      <c r="J31" s="112"/>
      <c r="K31" s="122"/>
      <c r="L31" s="87"/>
      <c r="U31" s="99"/>
      <c r="Y31" s="158"/>
    </row>
    <row r="32" spans="1:45">
      <c r="A32" s="78" t="s">
        <v>565</v>
      </c>
      <c r="B32" s="103" t="s">
        <v>566</v>
      </c>
      <c r="C32" s="105">
        <v>60</v>
      </c>
      <c r="D32" s="106">
        <v>19</v>
      </c>
      <c r="E32" s="106">
        <v>41</v>
      </c>
      <c r="F32" s="107">
        <f t="shared" ref="F32:G35" si="14">D32</f>
        <v>19</v>
      </c>
      <c r="G32" s="106">
        <f t="shared" si="14"/>
        <v>41</v>
      </c>
      <c r="H32" s="106">
        <f>ROUND(D32-F32,2)</f>
        <v>0</v>
      </c>
      <c r="I32" s="107">
        <f>D32</f>
        <v>19</v>
      </c>
      <c r="J32" s="106">
        <f t="shared" si="1"/>
        <v>41</v>
      </c>
      <c r="K32" s="120">
        <f t="shared" si="2"/>
        <v>0</v>
      </c>
      <c r="L32" s="87"/>
      <c r="R32" s="43" t="s">
        <v>574</v>
      </c>
      <c r="T32" s="43" t="s">
        <v>565</v>
      </c>
      <c r="U32" s="96">
        <f>C32</f>
        <v>60</v>
      </c>
      <c r="V32" s="97">
        <f>SUM(D32:E32)</f>
        <v>60</v>
      </c>
      <c r="W32" s="97">
        <f>SUM(F32:H32)</f>
        <v>60</v>
      </c>
      <c r="X32" s="97">
        <f>SUM(I32:K32)</f>
        <v>60</v>
      </c>
      <c r="Y32" s="158" t="b" cm="1">
        <f t="array" ref="Y32">AND(EXACT(U32,V32:X32))</f>
        <v>1</v>
      </c>
    </row>
    <row r="33" spans="1:45" s="98" customFormat="1">
      <c r="A33" s="78" t="s">
        <v>567</v>
      </c>
      <c r="B33" s="103" t="s">
        <v>721</v>
      </c>
      <c r="C33" s="105">
        <v>96</v>
      </c>
      <c r="D33" s="106">
        <v>19</v>
      </c>
      <c r="E33" s="106">
        <v>77</v>
      </c>
      <c r="F33" s="107">
        <f t="shared" si="14"/>
        <v>19</v>
      </c>
      <c r="G33" s="106">
        <f t="shared" si="14"/>
        <v>77</v>
      </c>
      <c r="H33" s="106">
        <f>ROUND(D33-F33,2)</f>
        <v>0</v>
      </c>
      <c r="I33" s="107">
        <f>D33</f>
        <v>19</v>
      </c>
      <c r="J33" s="106">
        <f t="shared" si="1"/>
        <v>77</v>
      </c>
      <c r="K33" s="120">
        <f t="shared" si="2"/>
        <v>0</v>
      </c>
      <c r="L33" s="87"/>
      <c r="M33" s="43"/>
      <c r="N33" s="43"/>
      <c r="O33" s="43"/>
      <c r="P33" s="43"/>
      <c r="Q33" s="43"/>
      <c r="R33" s="43" t="s">
        <v>575</v>
      </c>
      <c r="S33" s="43"/>
      <c r="T33" s="43" t="s">
        <v>567</v>
      </c>
      <c r="U33" s="96">
        <f>C33</f>
        <v>96</v>
      </c>
      <c r="V33" s="97">
        <f>SUM(D33:E33)</f>
        <v>96</v>
      </c>
      <c r="W33" s="97">
        <f>SUM(F33:H33)</f>
        <v>96</v>
      </c>
      <c r="X33" s="97">
        <f>SUM(I33:K33)</f>
        <v>96</v>
      </c>
      <c r="Y33" s="158" t="b" cm="1">
        <f t="array" ref="Y33">AND(EXACT(U33,V33:X33))</f>
        <v>1</v>
      </c>
      <c r="Z33" s="43"/>
      <c r="AA33" s="43"/>
      <c r="AB33" s="43"/>
      <c r="AC33" s="43"/>
      <c r="AD33" s="43"/>
      <c r="AE33" s="43"/>
      <c r="AF33" s="43"/>
      <c r="AG33" s="43"/>
      <c r="AH33" s="43"/>
      <c r="AI33" s="43"/>
      <c r="AJ33" s="43"/>
      <c r="AK33" s="43"/>
      <c r="AL33" s="43"/>
      <c r="AM33" s="43"/>
      <c r="AN33" s="43"/>
      <c r="AO33" s="43"/>
      <c r="AP33" s="43"/>
      <c r="AQ33" s="43"/>
      <c r="AR33" s="43"/>
      <c r="AS33" s="43"/>
    </row>
    <row r="34" spans="1:45" s="98" customFormat="1">
      <c r="A34" s="78" t="s">
        <v>568</v>
      </c>
      <c r="B34" s="103" t="s">
        <v>569</v>
      </c>
      <c r="C34" s="105">
        <v>179</v>
      </c>
      <c r="D34" s="106">
        <v>19</v>
      </c>
      <c r="E34" s="106">
        <v>160</v>
      </c>
      <c r="F34" s="107">
        <f t="shared" si="14"/>
        <v>19</v>
      </c>
      <c r="G34" s="106">
        <f t="shared" si="14"/>
        <v>160</v>
      </c>
      <c r="H34" s="106">
        <f>ROUND(D34-F34,2)</f>
        <v>0</v>
      </c>
      <c r="I34" s="107">
        <f>D34</f>
        <v>19</v>
      </c>
      <c r="J34" s="106">
        <f t="shared" si="1"/>
        <v>160</v>
      </c>
      <c r="K34" s="120">
        <f t="shared" si="2"/>
        <v>0</v>
      </c>
      <c r="L34" s="93"/>
      <c r="M34" s="43"/>
      <c r="N34" s="43"/>
      <c r="O34" s="43"/>
      <c r="P34" s="43"/>
      <c r="Q34" s="43"/>
      <c r="R34" s="43" t="s">
        <v>576</v>
      </c>
      <c r="S34" s="43"/>
      <c r="T34" s="43" t="s">
        <v>568</v>
      </c>
      <c r="U34" s="96">
        <f>C34</f>
        <v>179</v>
      </c>
      <c r="V34" s="97">
        <f>SUM(D34:E34)</f>
        <v>179</v>
      </c>
      <c r="W34" s="97">
        <f>SUM(F34:H34)</f>
        <v>179</v>
      </c>
      <c r="X34" s="97">
        <f>SUM(I34:K34)</f>
        <v>179</v>
      </c>
      <c r="Y34" s="158" t="b" cm="1">
        <f t="array" ref="Y34">AND(EXACT(U34,V34:X34))</f>
        <v>1</v>
      </c>
      <c r="Z34" s="43"/>
      <c r="AA34" s="43"/>
      <c r="AB34" s="43"/>
      <c r="AC34" s="43"/>
      <c r="AD34" s="43"/>
      <c r="AE34" s="43"/>
      <c r="AF34" s="43"/>
      <c r="AG34" s="43"/>
      <c r="AH34" s="43"/>
      <c r="AI34" s="43"/>
      <c r="AJ34" s="43"/>
      <c r="AK34" s="43"/>
      <c r="AL34" s="43"/>
      <c r="AM34" s="43"/>
      <c r="AN34" s="43"/>
      <c r="AO34" s="43"/>
      <c r="AP34" s="43"/>
      <c r="AQ34" s="43"/>
      <c r="AR34" s="43"/>
      <c r="AS34" s="43"/>
    </row>
    <row r="35" spans="1:45">
      <c r="A35" s="78" t="s">
        <v>570</v>
      </c>
      <c r="B35" s="103" t="s">
        <v>571</v>
      </c>
      <c r="C35" s="105">
        <v>39</v>
      </c>
      <c r="D35" s="106">
        <v>19</v>
      </c>
      <c r="E35" s="106">
        <v>20</v>
      </c>
      <c r="F35" s="107">
        <f t="shared" si="14"/>
        <v>19</v>
      </c>
      <c r="G35" s="106">
        <f t="shared" si="14"/>
        <v>20</v>
      </c>
      <c r="H35" s="106">
        <f>ROUND(D35-F35,2)</f>
        <v>0</v>
      </c>
      <c r="I35" s="107">
        <f>D35</f>
        <v>19</v>
      </c>
      <c r="J35" s="106">
        <f t="shared" si="1"/>
        <v>20</v>
      </c>
      <c r="K35" s="120">
        <f t="shared" si="2"/>
        <v>0</v>
      </c>
      <c r="L35" s="87"/>
      <c r="R35" s="43" t="s">
        <v>578</v>
      </c>
      <c r="T35" s="43" t="s">
        <v>570</v>
      </c>
      <c r="U35" s="96">
        <f>C35</f>
        <v>39</v>
      </c>
      <c r="V35" s="97">
        <f>SUM(D35:E35)</f>
        <v>39</v>
      </c>
      <c r="W35" s="97">
        <f>SUM(F35:H35)</f>
        <v>39</v>
      </c>
      <c r="X35" s="97">
        <f>SUM(I35:K35)</f>
        <v>39</v>
      </c>
      <c r="Y35" s="158" t="b" cm="1">
        <f t="array" ref="Y35">AND(EXACT(U35,V35:X35))</f>
        <v>1</v>
      </c>
    </row>
    <row r="36" spans="1:45" s="98" customFormat="1">
      <c r="A36" s="88"/>
      <c r="B36" s="101" t="s">
        <v>736</v>
      </c>
      <c r="C36" s="108"/>
      <c r="D36" s="109"/>
      <c r="E36" s="109"/>
      <c r="F36" s="110"/>
      <c r="G36" s="109"/>
      <c r="H36" s="109"/>
      <c r="I36" s="110"/>
      <c r="J36" s="109"/>
      <c r="K36" s="121"/>
      <c r="L36" s="87"/>
      <c r="M36" s="43"/>
      <c r="N36" s="43"/>
      <c r="O36" s="43"/>
      <c r="P36" s="43"/>
      <c r="Q36" s="43"/>
      <c r="R36" s="43" t="s">
        <v>579</v>
      </c>
      <c r="S36" s="43"/>
      <c r="T36" s="43"/>
      <c r="U36" s="95"/>
      <c r="V36" s="43"/>
      <c r="W36" s="43"/>
      <c r="X36" s="43"/>
      <c r="Y36" s="158"/>
      <c r="Z36" s="43"/>
      <c r="AA36" s="43"/>
      <c r="AB36" s="43"/>
      <c r="AC36" s="43"/>
      <c r="AD36" s="43"/>
      <c r="AE36" s="43"/>
      <c r="AF36" s="43"/>
      <c r="AG36" s="43"/>
      <c r="AH36" s="43"/>
      <c r="AI36" s="43"/>
      <c r="AJ36" s="43"/>
      <c r="AK36" s="43"/>
      <c r="AL36" s="43"/>
      <c r="AM36" s="43"/>
      <c r="AN36" s="43"/>
      <c r="AO36" s="43"/>
      <c r="AP36" s="43"/>
      <c r="AQ36" s="43"/>
      <c r="AR36" s="43"/>
      <c r="AS36" s="43"/>
    </row>
    <row r="37" spans="1:45" s="98" customFormat="1">
      <c r="A37" s="78" t="s">
        <v>572</v>
      </c>
      <c r="B37" s="103" t="s">
        <v>719</v>
      </c>
      <c r="C37" s="105">
        <v>39</v>
      </c>
      <c r="D37" s="106">
        <v>0</v>
      </c>
      <c r="E37" s="106">
        <v>39</v>
      </c>
      <c r="F37" s="107">
        <f t="shared" ref="F37:F43" si="15">ROUND(D37/3,2)</f>
        <v>0</v>
      </c>
      <c r="G37" s="106">
        <f t="shared" ref="G37:G43" si="16">E37</f>
        <v>39</v>
      </c>
      <c r="H37" s="106">
        <f t="shared" ref="H37:H43" si="17">ROUND(D37-F37,2)</f>
        <v>0</v>
      </c>
      <c r="I37" s="107">
        <f t="shared" si="0"/>
        <v>0</v>
      </c>
      <c r="J37" s="106">
        <f t="shared" si="1"/>
        <v>39</v>
      </c>
      <c r="K37" s="120">
        <f t="shared" si="2"/>
        <v>0</v>
      </c>
      <c r="L37" s="87"/>
      <c r="M37" s="43"/>
      <c r="N37" s="43"/>
      <c r="O37" s="43"/>
      <c r="P37" s="43"/>
      <c r="Q37" s="43"/>
      <c r="R37" s="43" t="s">
        <v>603</v>
      </c>
      <c r="S37" s="43"/>
      <c r="T37" s="43" t="s">
        <v>572</v>
      </c>
      <c r="U37" s="96">
        <f t="shared" ref="U37:U43" si="18">C37</f>
        <v>39</v>
      </c>
      <c r="V37" s="97">
        <f t="shared" ref="V37:V43" si="19">SUM(D37:E37)</f>
        <v>39</v>
      </c>
      <c r="W37" s="97">
        <f t="shared" ref="W37:W43" si="20">SUM(F37:H37)</f>
        <v>39</v>
      </c>
      <c r="X37" s="97">
        <f t="shared" ref="X37:X43" si="21">SUM(I37:K37)</f>
        <v>39</v>
      </c>
      <c r="Y37" s="158" t="b" cm="1">
        <f t="array" ref="Y37">AND(EXACT(U37,V37:X37))</f>
        <v>1</v>
      </c>
      <c r="Z37" s="43"/>
      <c r="AA37" s="43"/>
      <c r="AB37" s="43"/>
      <c r="AC37" s="43"/>
      <c r="AD37" s="43"/>
      <c r="AE37" s="43"/>
      <c r="AF37" s="43"/>
      <c r="AG37" s="43"/>
      <c r="AH37" s="43"/>
      <c r="AI37" s="43"/>
      <c r="AJ37" s="43"/>
      <c r="AK37" s="43"/>
      <c r="AL37" s="43"/>
      <c r="AM37" s="43"/>
      <c r="AN37" s="43"/>
      <c r="AO37" s="43"/>
      <c r="AP37" s="43"/>
      <c r="AQ37" s="43"/>
      <c r="AR37" s="43"/>
      <c r="AS37" s="43"/>
    </row>
    <row r="38" spans="1:45" s="98" customFormat="1">
      <c r="A38" s="78" t="s">
        <v>573</v>
      </c>
      <c r="B38" s="103" t="s">
        <v>474</v>
      </c>
      <c r="C38" s="105">
        <v>39</v>
      </c>
      <c r="D38" s="106">
        <v>0</v>
      </c>
      <c r="E38" s="106">
        <v>39</v>
      </c>
      <c r="F38" s="107">
        <f t="shared" si="15"/>
        <v>0</v>
      </c>
      <c r="G38" s="106">
        <f t="shared" si="16"/>
        <v>39</v>
      </c>
      <c r="H38" s="106">
        <f t="shared" si="17"/>
        <v>0</v>
      </c>
      <c r="I38" s="107">
        <f t="shared" si="0"/>
        <v>0</v>
      </c>
      <c r="J38" s="106">
        <f t="shared" si="1"/>
        <v>39</v>
      </c>
      <c r="K38" s="120">
        <f t="shared" si="2"/>
        <v>0</v>
      </c>
      <c r="L38" s="87"/>
      <c r="M38" s="43"/>
      <c r="N38" s="43"/>
      <c r="O38" s="43"/>
      <c r="P38" s="43"/>
      <c r="Q38" s="43"/>
      <c r="R38" s="43"/>
      <c r="S38" s="43"/>
      <c r="T38" s="43" t="s">
        <v>573</v>
      </c>
      <c r="U38" s="96">
        <f t="shared" si="18"/>
        <v>39</v>
      </c>
      <c r="V38" s="97">
        <f t="shared" si="19"/>
        <v>39</v>
      </c>
      <c r="W38" s="97">
        <f t="shared" si="20"/>
        <v>39</v>
      </c>
      <c r="X38" s="97">
        <f t="shared" si="21"/>
        <v>39</v>
      </c>
      <c r="Y38" s="158" t="b" cm="1">
        <f t="array" ref="Y38">AND(EXACT(U38,V38:X38))</f>
        <v>1</v>
      </c>
      <c r="Z38" s="43"/>
      <c r="AA38" s="43"/>
      <c r="AB38" s="43"/>
      <c r="AC38" s="43"/>
      <c r="AD38" s="43"/>
      <c r="AE38" s="43"/>
      <c r="AF38" s="43"/>
      <c r="AG38" s="43"/>
      <c r="AH38" s="43"/>
      <c r="AI38" s="43"/>
      <c r="AJ38" s="43"/>
      <c r="AK38" s="43"/>
      <c r="AL38" s="43"/>
      <c r="AM38" s="43"/>
      <c r="AN38" s="43"/>
      <c r="AO38" s="43"/>
      <c r="AP38" s="43"/>
      <c r="AQ38" s="43"/>
      <c r="AR38" s="43"/>
      <c r="AS38" s="43"/>
    </row>
    <row r="39" spans="1:45" ht="16.5" customHeight="1">
      <c r="A39" s="78" t="s">
        <v>574</v>
      </c>
      <c r="B39" s="103" t="s">
        <v>720</v>
      </c>
      <c r="C39" s="105">
        <v>39</v>
      </c>
      <c r="D39" s="106">
        <v>0</v>
      </c>
      <c r="E39" s="106">
        <v>39</v>
      </c>
      <c r="F39" s="107">
        <f t="shared" si="15"/>
        <v>0</v>
      </c>
      <c r="G39" s="106">
        <f t="shared" si="16"/>
        <v>39</v>
      </c>
      <c r="H39" s="106">
        <f t="shared" si="17"/>
        <v>0</v>
      </c>
      <c r="I39" s="107">
        <f t="shared" si="0"/>
        <v>0</v>
      </c>
      <c r="J39" s="106">
        <f t="shared" si="1"/>
        <v>39</v>
      </c>
      <c r="K39" s="120">
        <f t="shared" si="2"/>
        <v>0</v>
      </c>
      <c r="L39" s="87"/>
      <c r="T39" s="43" t="s">
        <v>574</v>
      </c>
      <c r="U39" s="96">
        <f t="shared" si="18"/>
        <v>39</v>
      </c>
      <c r="V39" s="97">
        <f t="shared" si="19"/>
        <v>39</v>
      </c>
      <c r="W39" s="97">
        <f t="shared" si="20"/>
        <v>39</v>
      </c>
      <c r="X39" s="97">
        <f t="shared" si="21"/>
        <v>39</v>
      </c>
      <c r="Y39" s="158" t="b" cm="1">
        <f t="array" ref="Y39">AND(EXACT(U39,V39:X39))</f>
        <v>1</v>
      </c>
    </row>
    <row r="40" spans="1:45" s="98" customFormat="1">
      <c r="A40" s="78" t="s">
        <v>575</v>
      </c>
      <c r="B40" s="103" t="s">
        <v>474</v>
      </c>
      <c r="C40" s="105">
        <v>39</v>
      </c>
      <c r="D40" s="106">
        <v>0</v>
      </c>
      <c r="E40" s="106">
        <v>39</v>
      </c>
      <c r="F40" s="107">
        <f t="shared" si="15"/>
        <v>0</v>
      </c>
      <c r="G40" s="106">
        <f t="shared" si="16"/>
        <v>39</v>
      </c>
      <c r="H40" s="106">
        <f t="shared" si="17"/>
        <v>0</v>
      </c>
      <c r="I40" s="107">
        <f t="shared" si="0"/>
        <v>0</v>
      </c>
      <c r="J40" s="106">
        <f t="shared" si="1"/>
        <v>39</v>
      </c>
      <c r="K40" s="120">
        <f t="shared" si="2"/>
        <v>0</v>
      </c>
      <c r="L40" s="87"/>
      <c r="M40" s="43"/>
      <c r="N40" s="43"/>
      <c r="O40" s="43"/>
      <c r="P40" s="43"/>
      <c r="Q40" s="43"/>
      <c r="R40" s="43"/>
      <c r="S40" s="43"/>
      <c r="T40" s="43" t="s">
        <v>575</v>
      </c>
      <c r="U40" s="96">
        <f t="shared" si="18"/>
        <v>39</v>
      </c>
      <c r="V40" s="97">
        <f t="shared" si="19"/>
        <v>39</v>
      </c>
      <c r="W40" s="97">
        <f t="shared" si="20"/>
        <v>39</v>
      </c>
      <c r="X40" s="97">
        <f t="shared" si="21"/>
        <v>39</v>
      </c>
      <c r="Y40" s="158" t="b" cm="1">
        <f t="array" ref="Y40">AND(EXACT(U40,V40:X40))</f>
        <v>1</v>
      </c>
      <c r="Z40" s="43"/>
      <c r="AA40" s="43"/>
      <c r="AB40" s="43"/>
      <c r="AC40" s="43"/>
      <c r="AD40" s="43"/>
      <c r="AE40" s="43"/>
      <c r="AF40" s="43"/>
      <c r="AG40" s="43"/>
      <c r="AH40" s="43"/>
      <c r="AI40" s="43"/>
      <c r="AJ40" s="43"/>
      <c r="AK40" s="43"/>
      <c r="AL40" s="43"/>
      <c r="AM40" s="43"/>
      <c r="AN40" s="43"/>
      <c r="AO40" s="43"/>
      <c r="AP40" s="43"/>
      <c r="AQ40" s="43"/>
      <c r="AR40" s="43"/>
      <c r="AS40" s="43"/>
    </row>
    <row r="41" spans="1:45">
      <c r="A41" s="78" t="s">
        <v>576</v>
      </c>
      <c r="B41" s="103" t="s">
        <v>577</v>
      </c>
      <c r="C41" s="105">
        <v>20</v>
      </c>
      <c r="D41" s="106">
        <v>0</v>
      </c>
      <c r="E41" s="106">
        <v>20</v>
      </c>
      <c r="F41" s="107">
        <f t="shared" si="15"/>
        <v>0</v>
      </c>
      <c r="G41" s="106">
        <f t="shared" si="16"/>
        <v>20</v>
      </c>
      <c r="H41" s="106">
        <f t="shared" si="17"/>
        <v>0</v>
      </c>
      <c r="I41" s="107">
        <f t="shared" si="0"/>
        <v>0</v>
      </c>
      <c r="J41" s="106">
        <f t="shared" si="1"/>
        <v>20</v>
      </c>
      <c r="K41" s="120">
        <f t="shared" si="2"/>
        <v>0</v>
      </c>
      <c r="L41" s="87"/>
      <c r="T41" s="43" t="s">
        <v>576</v>
      </c>
      <c r="U41" s="96">
        <f t="shared" si="18"/>
        <v>20</v>
      </c>
      <c r="V41" s="97">
        <f t="shared" si="19"/>
        <v>20</v>
      </c>
      <c r="W41" s="97">
        <f t="shared" si="20"/>
        <v>20</v>
      </c>
      <c r="X41" s="97">
        <f t="shared" si="21"/>
        <v>20</v>
      </c>
      <c r="Y41" s="158" t="b" cm="1">
        <f t="array" ref="Y41">AND(EXACT(U41,V41:X41))</f>
        <v>1</v>
      </c>
    </row>
    <row r="42" spans="1:45" s="87" customFormat="1">
      <c r="A42" s="78" t="s">
        <v>578</v>
      </c>
      <c r="B42" s="103" t="s">
        <v>467</v>
      </c>
      <c r="C42" s="105">
        <v>0</v>
      </c>
      <c r="D42" s="106">
        <v>0</v>
      </c>
      <c r="E42" s="106">
        <v>0</v>
      </c>
      <c r="F42" s="107">
        <f t="shared" si="15"/>
        <v>0</v>
      </c>
      <c r="G42" s="106">
        <f t="shared" si="16"/>
        <v>0</v>
      </c>
      <c r="H42" s="106">
        <f t="shared" si="17"/>
        <v>0</v>
      </c>
      <c r="I42" s="107">
        <f t="shared" si="0"/>
        <v>0</v>
      </c>
      <c r="J42" s="106">
        <f t="shared" si="1"/>
        <v>0</v>
      </c>
      <c r="K42" s="120">
        <f t="shared" si="2"/>
        <v>0</v>
      </c>
      <c r="R42" s="43"/>
      <c r="T42" s="43" t="s">
        <v>578</v>
      </c>
      <c r="U42" s="96">
        <f t="shared" si="18"/>
        <v>0</v>
      </c>
      <c r="V42" s="97">
        <f t="shared" si="19"/>
        <v>0</v>
      </c>
      <c r="W42" s="97">
        <f t="shared" si="20"/>
        <v>0</v>
      </c>
      <c r="X42" s="97">
        <f t="shared" si="21"/>
        <v>0</v>
      </c>
      <c r="Y42" s="158" t="b" cm="1">
        <f t="array" ref="Y42">AND(EXACT(U42,V42:X42))</f>
        <v>1</v>
      </c>
    </row>
    <row r="43" spans="1:45">
      <c r="A43" s="78" t="s">
        <v>579</v>
      </c>
      <c r="B43" s="103" t="s">
        <v>580</v>
      </c>
      <c r="C43" s="113">
        <v>20</v>
      </c>
      <c r="D43" s="114">
        <v>0</v>
      </c>
      <c r="E43" s="114">
        <v>20</v>
      </c>
      <c r="F43" s="115">
        <f t="shared" si="15"/>
        <v>0</v>
      </c>
      <c r="G43" s="114">
        <f t="shared" si="16"/>
        <v>20</v>
      </c>
      <c r="H43" s="114">
        <f t="shared" si="17"/>
        <v>0</v>
      </c>
      <c r="I43" s="115">
        <f t="shared" si="0"/>
        <v>0</v>
      </c>
      <c r="J43" s="114">
        <f t="shared" si="1"/>
        <v>20</v>
      </c>
      <c r="K43" s="123">
        <f t="shared" si="2"/>
        <v>0</v>
      </c>
      <c r="L43" s="87"/>
      <c r="T43" s="43" t="s">
        <v>579</v>
      </c>
      <c r="U43" s="96">
        <f t="shared" si="18"/>
        <v>20</v>
      </c>
      <c r="V43" s="97">
        <f t="shared" si="19"/>
        <v>20</v>
      </c>
      <c r="W43" s="97">
        <f t="shared" si="20"/>
        <v>20</v>
      </c>
      <c r="X43" s="97">
        <f t="shared" si="21"/>
        <v>20</v>
      </c>
      <c r="Y43" s="158" t="b" cm="1">
        <f t="array" ref="Y43">AND(EXACT(U43,V43:X43))</f>
        <v>1</v>
      </c>
    </row>
    <row r="44" spans="1:45">
      <c r="B44" s="100" t="s">
        <v>660</v>
      </c>
      <c r="C44" s="106"/>
      <c r="D44" s="106"/>
      <c r="E44" s="106"/>
      <c r="F44" s="106"/>
      <c r="G44" s="106"/>
      <c r="H44" s="106"/>
      <c r="I44" s="106"/>
      <c r="J44" s="106"/>
      <c r="K44" s="106"/>
      <c r="L44" s="87"/>
    </row>
    <row r="45" spans="1:45" hidden="1">
      <c r="A45" s="78" t="s">
        <v>603</v>
      </c>
      <c r="C45" s="116">
        <v>0</v>
      </c>
      <c r="D45" s="117">
        <v>0</v>
      </c>
      <c r="E45" s="117">
        <v>0</v>
      </c>
      <c r="F45" s="118">
        <v>0</v>
      </c>
      <c r="G45" s="117">
        <v>0</v>
      </c>
      <c r="H45" s="119">
        <v>0</v>
      </c>
      <c r="I45" s="118">
        <v>0</v>
      </c>
      <c r="J45" s="117">
        <v>0</v>
      </c>
      <c r="K45" s="119">
        <v>0</v>
      </c>
      <c r="R45" s="87"/>
    </row>
    <row r="46" spans="1:45" hidden="1">
      <c r="C46" s="87"/>
      <c r="D46" s="87"/>
      <c r="E46" s="87"/>
      <c r="F46" s="87"/>
      <c r="G46" s="87"/>
      <c r="H46" s="87"/>
      <c r="I46" s="87"/>
      <c r="J46" s="87"/>
      <c r="K46" s="87"/>
    </row>
  </sheetData>
  <sheetProtection algorithmName="SHA-512" hashValue="LeLjVQvZ2Wr6tNccRvYBbD1FQxbFjHirkzx80m3GYuysjSrt0HJ/Ajs6NaunMqwzzdbKFgySN5v91rd6srlMsw==" saltValue="W12zjvvsZxUSU/PgviEBGg==" spinCount="100000" sheet="1"/>
  <sortState xmlns:xlrd2="http://schemas.microsoft.com/office/spreadsheetml/2017/richdata2" ref="S3:S7">
    <sortCondition ref="S7"/>
  </sortState>
  <mergeCells count="5">
    <mergeCell ref="F1:H1"/>
    <mergeCell ref="D1:E1"/>
    <mergeCell ref="I1:K1"/>
    <mergeCell ref="W1:W3"/>
    <mergeCell ref="X1:X3"/>
  </mergeCells>
  <phoneticPr fontId="0" type="noConversion"/>
  <hyperlinks>
    <hyperlink ref="B44" r:id="rId1" xr:uid="{C4D6A284-F7B4-4B5D-980B-6766C26FAE49}"/>
  </hyperlinks>
  <pageMargins left="0.23622047244094491" right="0.23622047244094491" top="0.74803149606299213" bottom="0.74803149606299213" header="0.31496062992125984" footer="0.31496062992125984"/>
  <pageSetup paperSize="9" scale="62" fitToHeight="2" orientation="landscape" r:id="rId2"/>
  <headerFooter alignWithMargins="0"/>
  <colBreaks count="2" manualBreakCount="2">
    <brk id="5" max="43" man="1"/>
    <brk id="8" max="43"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89211-BF3E-4B65-9A53-0CF70B762A36}">
  <sheetPr codeName="Sheet6">
    <tabColor theme="9" tint="0.39997558519241921"/>
  </sheetPr>
  <dimension ref="A1:Y424"/>
  <sheetViews>
    <sheetView topLeftCell="K1" zoomScaleNormal="100" workbookViewId="0">
      <pane ySplit="1" topLeftCell="A366" activePane="bottomLeft" state="frozen"/>
      <selection activeCell="D84" sqref="D84"/>
      <selection pane="bottomLeft" activeCell="P395" sqref="P394:P395"/>
    </sheetView>
  </sheetViews>
  <sheetFormatPr defaultColWidth="9.140625" defaultRowHeight="12.75"/>
  <cols>
    <col min="1" max="1" width="14.28515625" style="1" bestFit="1" customWidth="1"/>
    <col min="2" max="2" width="25.7109375" style="1" bestFit="1" customWidth="1"/>
    <col min="3" max="3" width="55.28515625" style="1" bestFit="1" customWidth="1"/>
    <col min="4" max="4" width="56.85546875" style="1" bestFit="1" customWidth="1"/>
    <col min="5" max="5" width="18.140625" style="1" bestFit="1" customWidth="1"/>
    <col min="6" max="6" width="16.5703125" style="1" bestFit="1" customWidth="1"/>
    <col min="7" max="7" width="46.42578125" style="1" bestFit="1" customWidth="1"/>
    <col min="8" max="8" width="9.140625" style="1"/>
    <col min="9" max="9" width="12" style="1" bestFit="1" customWidth="1"/>
    <col min="10" max="10" width="12" style="1" customWidth="1"/>
    <col min="11" max="11" width="9.140625" style="1"/>
    <col min="12" max="12" width="25.7109375" style="1" bestFit="1" customWidth="1"/>
    <col min="13" max="13" width="25.7109375" style="1" customWidth="1"/>
    <col min="14" max="14" width="25.7109375" style="1" bestFit="1" customWidth="1"/>
    <col min="15" max="15" width="25.7109375" style="1" customWidth="1"/>
    <col min="16" max="16" width="55.28515625" style="1" bestFit="1" customWidth="1"/>
    <col min="17" max="22" width="9.140625" style="1"/>
    <col min="23" max="23" width="16" style="1" bestFit="1" customWidth="1"/>
    <col min="24" max="24" width="55.28515625" style="1" bestFit="1" customWidth="1"/>
    <col min="25" max="25" width="56.85546875" style="1" bestFit="1" customWidth="1"/>
    <col min="26" max="16384" width="9.140625" style="1"/>
  </cols>
  <sheetData>
    <row r="1" spans="1:25">
      <c r="A1" s="1" t="s">
        <v>608</v>
      </c>
      <c r="B1" s="1" t="s">
        <v>609</v>
      </c>
      <c r="C1" s="1" t="s">
        <v>16</v>
      </c>
      <c r="D1" s="1" t="s">
        <v>7</v>
      </c>
      <c r="E1" s="1" t="s">
        <v>607</v>
      </c>
      <c r="F1" s="1" t="s">
        <v>741</v>
      </c>
      <c r="G1" s="1" t="s">
        <v>742</v>
      </c>
      <c r="I1" s="1" t="s">
        <v>608</v>
      </c>
      <c r="J1" s="1" t="s">
        <v>458</v>
      </c>
      <c r="K1" s="1" t="s">
        <v>608</v>
      </c>
      <c r="L1" s="1" t="s">
        <v>609</v>
      </c>
      <c r="M1" s="1" t="s">
        <v>650</v>
      </c>
      <c r="N1" s="1" t="s">
        <v>609</v>
      </c>
      <c r="O1" s="1" t="s">
        <v>458</v>
      </c>
      <c r="P1" s="1" t="s">
        <v>16</v>
      </c>
      <c r="Q1" s="1" t="s">
        <v>754</v>
      </c>
      <c r="T1" s="1" t="s">
        <v>757</v>
      </c>
      <c r="W1" s="1" t="s">
        <v>760</v>
      </c>
      <c r="X1" s="1" t="s">
        <v>16</v>
      </c>
      <c r="Y1" s="1" t="s">
        <v>7</v>
      </c>
    </row>
    <row r="2" spans="1:25">
      <c r="A2" s="1" t="s">
        <v>612</v>
      </c>
      <c r="B2" s="1" t="s">
        <v>619</v>
      </c>
      <c r="C2" s="1" t="s">
        <v>60</v>
      </c>
      <c r="D2" s="1" t="s">
        <v>60</v>
      </c>
      <c r="E2" s="1">
        <v>340204</v>
      </c>
      <c r="F2" s="1">
        <f t="shared" ref="F2:F65" si="0">LEN(D2)</f>
        <v>15</v>
      </c>
      <c r="G2" s="1">
        <f>MAX(F2:F425)</f>
        <v>79</v>
      </c>
      <c r="I2" s="1" t="s">
        <v>612</v>
      </c>
      <c r="J2" s="1" t="s">
        <v>612</v>
      </c>
      <c r="K2" s="130" t="s">
        <v>612</v>
      </c>
      <c r="L2" s="131" t="s">
        <v>619</v>
      </c>
      <c r="M2" s="132" t="s">
        <v>631</v>
      </c>
      <c r="N2" s="1" t="s">
        <v>63</v>
      </c>
      <c r="O2" s="1" t="s">
        <v>635</v>
      </c>
      <c r="P2" s="1" t="s">
        <v>62</v>
      </c>
      <c r="Q2" s="1">
        <f t="shared" ref="Q2:Q65" si="1">COUNTIF(C:C,P2)</f>
        <v>5</v>
      </c>
      <c r="R2" s="1">
        <f>MAX(Q2:Q130)</f>
        <v>16</v>
      </c>
      <c r="T2" s="1" t="s">
        <v>16</v>
      </c>
      <c r="U2" s="1" t="s">
        <v>756</v>
      </c>
      <c r="W2" s="1" t="str">
        <f>X2&amp;"-"&amp;COUNTIF($X$2:X2,X2)</f>
        <v>Blandford Forum-1</v>
      </c>
      <c r="X2" s="1" t="s">
        <v>60</v>
      </c>
      <c r="Y2" s="1" t="s">
        <v>60</v>
      </c>
    </row>
    <row r="3" spans="1:25">
      <c r="A3" s="1" t="s">
        <v>612</v>
      </c>
      <c r="B3" s="1" t="s">
        <v>619</v>
      </c>
      <c r="C3" s="1" t="s">
        <v>185</v>
      </c>
      <c r="D3" s="1" t="s">
        <v>186</v>
      </c>
      <c r="E3" s="1">
        <v>340161</v>
      </c>
      <c r="F3" s="1">
        <f t="shared" si="0"/>
        <v>7</v>
      </c>
      <c r="I3" s="1" t="s">
        <v>610</v>
      </c>
      <c r="J3" s="1" t="s">
        <v>630</v>
      </c>
      <c r="K3" s="133" t="s">
        <v>612</v>
      </c>
      <c r="L3" s="1" t="s">
        <v>618</v>
      </c>
      <c r="M3" s="134" t="s">
        <v>632</v>
      </c>
      <c r="N3" s="1" t="s">
        <v>63</v>
      </c>
      <c r="O3" s="1" t="s">
        <v>635</v>
      </c>
      <c r="P3" s="1" t="s">
        <v>126</v>
      </c>
      <c r="Q3" s="1">
        <f t="shared" si="1"/>
        <v>6</v>
      </c>
      <c r="T3" s="1" t="s">
        <v>7</v>
      </c>
      <c r="U3" s="1" t="s">
        <v>755</v>
      </c>
      <c r="W3" s="1" t="str">
        <f>X3&amp;"-"&amp;COUNTIF($X$2:X3,X3)</f>
        <v>Iwerne Valley-1</v>
      </c>
      <c r="X3" s="1" t="s">
        <v>185</v>
      </c>
      <c r="Y3" s="1" t="s">
        <v>186</v>
      </c>
    </row>
    <row r="4" spans="1:25">
      <c r="A4" s="1" t="s">
        <v>612</v>
      </c>
      <c r="B4" s="1" t="s">
        <v>619</v>
      </c>
      <c r="C4" s="1" t="s">
        <v>185</v>
      </c>
      <c r="D4" s="1" t="s">
        <v>187</v>
      </c>
      <c r="E4" s="1">
        <v>340170</v>
      </c>
      <c r="F4" s="1">
        <f t="shared" si="0"/>
        <v>14</v>
      </c>
      <c r="I4" s="1" t="s">
        <v>614</v>
      </c>
      <c r="J4" s="1" t="s">
        <v>614</v>
      </c>
      <c r="K4" s="133" t="s">
        <v>612</v>
      </c>
      <c r="L4" s="1" t="s">
        <v>613</v>
      </c>
      <c r="M4" s="134" t="s">
        <v>633</v>
      </c>
      <c r="N4" s="1" t="s">
        <v>63</v>
      </c>
      <c r="O4" s="1" t="s">
        <v>635</v>
      </c>
      <c r="P4" s="1" t="s">
        <v>155</v>
      </c>
      <c r="Q4" s="1">
        <f t="shared" si="1"/>
        <v>6</v>
      </c>
      <c r="W4" s="1" t="str">
        <f>X4&amp;"-"&amp;COUNTIF($X$2:X4,X4)</f>
        <v>Iwerne Valley-2</v>
      </c>
      <c r="X4" s="1" t="s">
        <v>185</v>
      </c>
      <c r="Y4" s="1" t="s">
        <v>187</v>
      </c>
    </row>
    <row r="5" spans="1:25">
      <c r="A5" s="1" t="s">
        <v>612</v>
      </c>
      <c r="B5" s="1" t="s">
        <v>619</v>
      </c>
      <c r="C5" s="1" t="s">
        <v>185</v>
      </c>
      <c r="D5" s="1" t="s">
        <v>188</v>
      </c>
      <c r="E5" s="1">
        <v>340216</v>
      </c>
      <c r="F5" s="1">
        <f t="shared" si="0"/>
        <v>50</v>
      </c>
      <c r="I5" s="1" t="s">
        <v>616</v>
      </c>
      <c r="J5" s="1" t="s">
        <v>616</v>
      </c>
      <c r="K5" s="135" t="s">
        <v>612</v>
      </c>
      <c r="L5" s="136" t="s">
        <v>615</v>
      </c>
      <c r="M5" s="137" t="s">
        <v>634</v>
      </c>
      <c r="N5" s="1" t="s">
        <v>625</v>
      </c>
      <c r="O5" s="1" t="s">
        <v>640</v>
      </c>
      <c r="P5" s="1" t="s">
        <v>463</v>
      </c>
      <c r="Q5" s="1">
        <f t="shared" si="1"/>
        <v>3</v>
      </c>
      <c r="W5" s="1" t="str">
        <f>X5&amp;"-"&amp;COUNTIF($X$2:X5,X5)</f>
        <v>Iwerne Valley-3</v>
      </c>
      <c r="X5" s="1" t="s">
        <v>185</v>
      </c>
      <c r="Y5" s="1" t="s">
        <v>188</v>
      </c>
    </row>
    <row r="6" spans="1:25">
      <c r="A6" s="1" t="s">
        <v>612</v>
      </c>
      <c r="B6" s="1" t="s">
        <v>619</v>
      </c>
      <c r="C6" s="1" t="s">
        <v>185</v>
      </c>
      <c r="D6" s="1" t="s">
        <v>189</v>
      </c>
      <c r="E6" s="1">
        <v>340218</v>
      </c>
      <c r="F6" s="1">
        <f t="shared" si="0"/>
        <v>14</v>
      </c>
      <c r="K6" s="130" t="s">
        <v>614</v>
      </c>
      <c r="L6" s="131" t="s">
        <v>63</v>
      </c>
      <c r="M6" s="132" t="s">
        <v>635</v>
      </c>
      <c r="N6" s="1" t="s">
        <v>625</v>
      </c>
      <c r="O6" s="1" t="s">
        <v>640</v>
      </c>
      <c r="P6" s="1" t="s">
        <v>177</v>
      </c>
      <c r="Q6" s="1">
        <f t="shared" si="1"/>
        <v>6</v>
      </c>
      <c r="W6" s="1" t="str">
        <f>X6&amp;"-"&amp;COUNTIF($X$2:X6,X6)</f>
        <v>Iwerne Valley-4</v>
      </c>
      <c r="X6" s="1" t="s">
        <v>185</v>
      </c>
      <c r="Y6" s="1" t="s">
        <v>189</v>
      </c>
    </row>
    <row r="7" spans="1:25">
      <c r="A7" s="1" t="s">
        <v>612</v>
      </c>
      <c r="B7" s="1" t="s">
        <v>619</v>
      </c>
      <c r="C7" s="1" t="s">
        <v>185</v>
      </c>
      <c r="D7" s="1" t="s">
        <v>190</v>
      </c>
      <c r="E7" s="1">
        <v>340229</v>
      </c>
      <c r="F7" s="1">
        <f t="shared" si="0"/>
        <v>14</v>
      </c>
      <c r="K7" s="133" t="s">
        <v>614</v>
      </c>
      <c r="L7" s="1" t="s">
        <v>622</v>
      </c>
      <c r="M7" s="134" t="s">
        <v>636</v>
      </c>
      <c r="N7" s="1" t="s">
        <v>625</v>
      </c>
      <c r="O7" s="1" t="s">
        <v>640</v>
      </c>
      <c r="P7" s="1" t="s">
        <v>215</v>
      </c>
      <c r="Q7" s="1">
        <f t="shared" si="1"/>
        <v>1</v>
      </c>
      <c r="W7" s="1" t="str">
        <f>X7&amp;"-"&amp;COUNTIF($X$2:X7,X7)</f>
        <v>Iwerne Valley-5</v>
      </c>
      <c r="X7" s="1" t="s">
        <v>185</v>
      </c>
      <c r="Y7" s="1" t="s">
        <v>190</v>
      </c>
    </row>
    <row r="8" spans="1:25">
      <c r="A8" s="1" t="s">
        <v>612</v>
      </c>
      <c r="B8" s="1" t="s">
        <v>619</v>
      </c>
      <c r="C8" s="1" t="s">
        <v>749</v>
      </c>
      <c r="D8" s="1" t="s">
        <v>274</v>
      </c>
      <c r="E8" s="1">
        <v>340209</v>
      </c>
      <c r="F8" s="1">
        <f t="shared" si="0"/>
        <v>23</v>
      </c>
      <c r="K8" s="133" t="s">
        <v>614</v>
      </c>
      <c r="L8" s="1" t="s">
        <v>627</v>
      </c>
      <c r="M8" s="134" t="s">
        <v>637</v>
      </c>
      <c r="N8" s="1" t="s">
        <v>625</v>
      </c>
      <c r="O8" s="1" t="s">
        <v>640</v>
      </c>
      <c r="P8" s="1" t="s">
        <v>257</v>
      </c>
      <c r="Q8" s="1">
        <f t="shared" si="1"/>
        <v>4</v>
      </c>
      <c r="W8" s="1" t="str">
        <f>X8&amp;"-"&amp;COUNTIF($X$2:X8,X8)</f>
        <v>Long Barrow-1</v>
      </c>
      <c r="X8" s="1" t="s">
        <v>749</v>
      </c>
      <c r="Y8" s="1" t="s">
        <v>274</v>
      </c>
    </row>
    <row r="9" spans="1:25">
      <c r="A9" s="1" t="s">
        <v>612</v>
      </c>
      <c r="B9" s="1" t="s">
        <v>619</v>
      </c>
      <c r="C9" s="1" t="s">
        <v>749</v>
      </c>
      <c r="D9" s="1" t="s">
        <v>275</v>
      </c>
      <c r="E9" s="1">
        <v>340225</v>
      </c>
      <c r="F9" s="1">
        <f t="shared" si="0"/>
        <v>8</v>
      </c>
      <c r="K9" s="133" t="s">
        <v>614</v>
      </c>
      <c r="L9" s="1" t="s">
        <v>626</v>
      </c>
      <c r="M9" s="134" t="s">
        <v>638</v>
      </c>
      <c r="N9" s="1" t="s">
        <v>625</v>
      </c>
      <c r="O9" s="1" t="s">
        <v>640</v>
      </c>
      <c r="P9" s="1" t="s">
        <v>323</v>
      </c>
      <c r="Q9" s="1">
        <f t="shared" si="1"/>
        <v>6</v>
      </c>
      <c r="W9" s="1" t="str">
        <f>X9&amp;"-"&amp;COUNTIF($X$2:X9,X9)</f>
        <v>Long Barrow-2</v>
      </c>
      <c r="X9" s="1" t="s">
        <v>749</v>
      </c>
      <c r="Y9" s="1" t="s">
        <v>275</v>
      </c>
    </row>
    <row r="10" spans="1:25">
      <c r="A10" s="1" t="s">
        <v>612</v>
      </c>
      <c r="B10" s="1" t="s">
        <v>619</v>
      </c>
      <c r="C10" s="1" t="s">
        <v>749</v>
      </c>
      <c r="D10" s="1" t="s">
        <v>276</v>
      </c>
      <c r="E10" s="1">
        <v>340228</v>
      </c>
      <c r="F10" s="1">
        <f t="shared" si="0"/>
        <v>10</v>
      </c>
      <c r="K10" s="133" t="s">
        <v>614</v>
      </c>
      <c r="L10" s="1" t="s">
        <v>621</v>
      </c>
      <c r="M10" s="134" t="s">
        <v>639</v>
      </c>
      <c r="N10" s="1" t="s">
        <v>625</v>
      </c>
      <c r="O10" s="1" t="s">
        <v>640</v>
      </c>
      <c r="P10" s="1" t="s">
        <v>337</v>
      </c>
      <c r="Q10" s="1">
        <f t="shared" si="1"/>
        <v>4</v>
      </c>
      <c r="W10" s="1" t="str">
        <f>X10&amp;"-"&amp;COUNTIF($X$2:X10,X10)</f>
        <v>Long Barrow-3</v>
      </c>
      <c r="X10" s="1" t="s">
        <v>749</v>
      </c>
      <c r="Y10" s="1" t="s">
        <v>276</v>
      </c>
    </row>
    <row r="11" spans="1:25">
      <c r="A11" s="1" t="s">
        <v>612</v>
      </c>
      <c r="B11" s="1" t="s">
        <v>619</v>
      </c>
      <c r="C11" s="1" t="s">
        <v>749</v>
      </c>
      <c r="D11" s="1" t="s">
        <v>123</v>
      </c>
      <c r="E11" s="1">
        <v>340230</v>
      </c>
      <c r="F11" s="1">
        <f t="shared" si="0"/>
        <v>16</v>
      </c>
      <c r="K11" s="130" t="s">
        <v>610</v>
      </c>
      <c r="L11" s="131" t="s">
        <v>625</v>
      </c>
      <c r="M11" s="132" t="s">
        <v>640</v>
      </c>
      <c r="N11" s="1" t="s">
        <v>625</v>
      </c>
      <c r="O11" s="1" t="s">
        <v>640</v>
      </c>
      <c r="P11" s="1" t="s">
        <v>348</v>
      </c>
      <c r="Q11" s="1">
        <f t="shared" si="1"/>
        <v>7</v>
      </c>
      <c r="W11" s="1" t="str">
        <f>X11&amp;"-"&amp;COUNTIF($X$2:X11,X11)</f>
        <v>Long Barrow-4</v>
      </c>
      <c r="X11" s="1" t="s">
        <v>749</v>
      </c>
      <c r="Y11" s="1" t="s">
        <v>123</v>
      </c>
    </row>
    <row r="12" spans="1:25">
      <c r="A12" s="1" t="s">
        <v>612</v>
      </c>
      <c r="B12" s="1" t="s">
        <v>619</v>
      </c>
      <c r="C12" s="1" t="s">
        <v>749</v>
      </c>
      <c r="D12" s="1" t="s">
        <v>124</v>
      </c>
      <c r="E12" s="1">
        <v>340231</v>
      </c>
      <c r="F12" s="1">
        <f t="shared" si="0"/>
        <v>14</v>
      </c>
      <c r="K12" s="133" t="s">
        <v>610</v>
      </c>
      <c r="L12" s="1" t="s">
        <v>620</v>
      </c>
      <c r="M12" s="134" t="s">
        <v>641</v>
      </c>
      <c r="N12" s="1" t="s">
        <v>625</v>
      </c>
      <c r="O12" s="1" t="s">
        <v>640</v>
      </c>
      <c r="P12" s="1" t="s">
        <v>495</v>
      </c>
      <c r="Q12" s="1">
        <f t="shared" si="1"/>
        <v>3</v>
      </c>
      <c r="W12" s="1" t="str">
        <f>X12&amp;"-"&amp;COUNTIF($X$2:X12,X12)</f>
        <v>Long Barrow-5</v>
      </c>
      <c r="X12" s="1" t="s">
        <v>749</v>
      </c>
      <c r="Y12" s="1" t="s">
        <v>124</v>
      </c>
    </row>
    <row r="13" spans="1:25">
      <c r="A13" s="1" t="s">
        <v>612</v>
      </c>
      <c r="B13" s="1" t="s">
        <v>619</v>
      </c>
      <c r="C13" s="1" t="s">
        <v>749</v>
      </c>
      <c r="D13" s="1" t="s">
        <v>753</v>
      </c>
      <c r="E13" s="1">
        <v>340233</v>
      </c>
      <c r="F13" s="1">
        <f t="shared" si="0"/>
        <v>39</v>
      </c>
      <c r="K13" s="133" t="s">
        <v>610</v>
      </c>
      <c r="L13" s="1" t="s">
        <v>623</v>
      </c>
      <c r="M13" s="134" t="s">
        <v>642</v>
      </c>
      <c r="N13" s="1" t="s">
        <v>624</v>
      </c>
      <c r="O13" s="1" t="s">
        <v>645</v>
      </c>
      <c r="P13" s="1" t="s">
        <v>35</v>
      </c>
      <c r="Q13" s="1">
        <f t="shared" si="1"/>
        <v>1</v>
      </c>
      <c r="W13" s="1" t="str">
        <f>X13&amp;"-"&amp;COUNTIF($X$2:X13,X13)</f>
        <v>Long Barrow-6</v>
      </c>
      <c r="X13" s="1" t="s">
        <v>749</v>
      </c>
      <c r="Y13" s="1" t="s">
        <v>753</v>
      </c>
    </row>
    <row r="14" spans="1:25">
      <c r="A14" s="1" t="s">
        <v>612</v>
      </c>
      <c r="B14" s="1" t="s">
        <v>619</v>
      </c>
      <c r="C14" s="1" t="s">
        <v>290</v>
      </c>
      <c r="D14" s="1" t="s">
        <v>289</v>
      </c>
      <c r="E14" s="1">
        <v>340202</v>
      </c>
      <c r="F14" s="1">
        <f t="shared" si="0"/>
        <v>21</v>
      </c>
      <c r="K14" s="133" t="s">
        <v>610</v>
      </c>
      <c r="L14" s="1" t="s">
        <v>610</v>
      </c>
      <c r="M14" s="134" t="s">
        <v>643</v>
      </c>
      <c r="N14" s="1" t="s">
        <v>624</v>
      </c>
      <c r="O14" s="1" t="s">
        <v>645</v>
      </c>
      <c r="P14" s="1" t="s">
        <v>476</v>
      </c>
      <c r="Q14" s="1">
        <f t="shared" si="1"/>
        <v>3</v>
      </c>
      <c r="W14" s="1" t="str">
        <f>X14&amp;"-"&amp;COUNTIF($X$2:X14,X14)</f>
        <v>Red Post-1</v>
      </c>
      <c r="X14" s="1" t="s">
        <v>290</v>
      </c>
      <c r="Y14" s="1" t="s">
        <v>289</v>
      </c>
    </row>
    <row r="15" spans="1:25">
      <c r="A15" s="1" t="s">
        <v>612</v>
      </c>
      <c r="B15" s="1" t="s">
        <v>619</v>
      </c>
      <c r="C15" s="1" t="s">
        <v>290</v>
      </c>
      <c r="D15" s="1" t="s">
        <v>291</v>
      </c>
      <c r="E15" s="1">
        <v>340206</v>
      </c>
      <c r="F15" s="1">
        <f t="shared" si="0"/>
        <v>9</v>
      </c>
      <c r="K15" s="135" t="s">
        <v>610</v>
      </c>
      <c r="L15" s="136" t="s">
        <v>611</v>
      </c>
      <c r="M15" s="137" t="s">
        <v>644</v>
      </c>
      <c r="N15" s="1" t="s">
        <v>624</v>
      </c>
      <c r="O15" s="1" t="s">
        <v>645</v>
      </c>
      <c r="P15" s="1" t="s">
        <v>478</v>
      </c>
      <c r="Q15" s="1">
        <f t="shared" si="1"/>
        <v>3</v>
      </c>
      <c r="W15" s="1" t="str">
        <f>X15&amp;"-"&amp;COUNTIF($X$2:X15,X15)</f>
        <v>Red Post-2</v>
      </c>
      <c r="X15" s="1" t="s">
        <v>290</v>
      </c>
      <c r="Y15" s="1" t="s">
        <v>291</v>
      </c>
    </row>
    <row r="16" spans="1:25">
      <c r="A16" s="1" t="s">
        <v>612</v>
      </c>
      <c r="B16" s="1" t="s">
        <v>619</v>
      </c>
      <c r="C16" s="1" t="s">
        <v>290</v>
      </c>
      <c r="D16" s="1" t="s">
        <v>292</v>
      </c>
      <c r="E16" s="1">
        <v>340222</v>
      </c>
      <c r="F16" s="1">
        <f t="shared" si="0"/>
        <v>6</v>
      </c>
      <c r="K16" s="133" t="s">
        <v>616</v>
      </c>
      <c r="L16" s="1" t="s">
        <v>624</v>
      </c>
      <c r="M16" s="134" t="s">
        <v>645</v>
      </c>
      <c r="N16" s="1" t="s">
        <v>624</v>
      </c>
      <c r="O16" s="1" t="s">
        <v>645</v>
      </c>
      <c r="P16" s="1" t="s">
        <v>95</v>
      </c>
      <c r="Q16" s="1">
        <f t="shared" si="1"/>
        <v>2</v>
      </c>
      <c r="W16" s="1" t="str">
        <f>X16&amp;"-"&amp;COUNTIF($X$2:X16,X16)</f>
        <v>Red Post-3</v>
      </c>
      <c r="X16" s="1" t="s">
        <v>290</v>
      </c>
      <c r="Y16" s="1" t="s">
        <v>292</v>
      </c>
    </row>
    <row r="17" spans="1:25">
      <c r="A17" s="1" t="s">
        <v>612</v>
      </c>
      <c r="B17" s="1" t="s">
        <v>619</v>
      </c>
      <c r="C17" s="1" t="s">
        <v>290</v>
      </c>
      <c r="D17" s="1" t="s">
        <v>85</v>
      </c>
      <c r="E17" s="1">
        <v>340317</v>
      </c>
      <c r="F17" s="1">
        <f t="shared" si="0"/>
        <v>20</v>
      </c>
      <c r="K17" s="133" t="s">
        <v>616</v>
      </c>
      <c r="L17" s="1" t="s">
        <v>628</v>
      </c>
      <c r="M17" s="134" t="s">
        <v>646</v>
      </c>
      <c r="N17" s="1" t="s">
        <v>624</v>
      </c>
      <c r="O17" s="1" t="s">
        <v>645</v>
      </c>
      <c r="P17" s="1" t="s">
        <v>229</v>
      </c>
      <c r="Q17" s="1">
        <f t="shared" si="1"/>
        <v>1</v>
      </c>
      <c r="W17" s="1" t="str">
        <f>X17&amp;"-"&amp;COUNTIF($X$2:X17,X17)</f>
        <v>Red Post-4</v>
      </c>
      <c r="X17" s="1" t="s">
        <v>290</v>
      </c>
      <c r="Y17" s="1" t="s">
        <v>85</v>
      </c>
    </row>
    <row r="18" spans="1:25">
      <c r="A18" s="1" t="s">
        <v>612</v>
      </c>
      <c r="B18" s="1" t="s">
        <v>619</v>
      </c>
      <c r="C18" s="1" t="s">
        <v>290</v>
      </c>
      <c r="D18" s="1" t="s">
        <v>293</v>
      </c>
      <c r="E18" s="1">
        <v>340240</v>
      </c>
      <c r="F18" s="1">
        <f t="shared" si="0"/>
        <v>20</v>
      </c>
      <c r="K18" s="133" t="s">
        <v>616</v>
      </c>
      <c r="L18" s="1" t="s">
        <v>617</v>
      </c>
      <c r="M18" s="134" t="s">
        <v>647</v>
      </c>
      <c r="N18" s="1" t="s">
        <v>624</v>
      </c>
      <c r="O18" s="1" t="s">
        <v>645</v>
      </c>
      <c r="P18" s="1" t="s">
        <v>251</v>
      </c>
      <c r="Q18" s="1">
        <f t="shared" si="1"/>
        <v>4</v>
      </c>
      <c r="W18" s="1" t="str">
        <f>X18&amp;"-"&amp;COUNTIF($X$2:X18,X18)</f>
        <v>Red Post-5</v>
      </c>
      <c r="X18" s="1" t="s">
        <v>290</v>
      </c>
      <c r="Y18" s="1" t="s">
        <v>293</v>
      </c>
    </row>
    <row r="19" spans="1:25">
      <c r="A19" s="1" t="s">
        <v>612</v>
      </c>
      <c r="B19" s="1" t="s">
        <v>619</v>
      </c>
      <c r="C19" s="1" t="s">
        <v>290</v>
      </c>
      <c r="D19" s="1" t="s">
        <v>294</v>
      </c>
      <c r="E19" s="1">
        <v>340243</v>
      </c>
      <c r="F19" s="1">
        <f t="shared" si="0"/>
        <v>45</v>
      </c>
      <c r="K19" s="133" t="s">
        <v>616</v>
      </c>
      <c r="L19" s="1" t="s">
        <v>212</v>
      </c>
      <c r="M19" s="134" t="s">
        <v>648</v>
      </c>
      <c r="N19" s="1" t="s">
        <v>624</v>
      </c>
      <c r="O19" s="1" t="s">
        <v>645</v>
      </c>
      <c r="P19" s="1" t="s">
        <v>488</v>
      </c>
      <c r="Q19" s="1">
        <f t="shared" si="1"/>
        <v>2</v>
      </c>
      <c r="W19" s="1" t="str">
        <f>X19&amp;"-"&amp;COUNTIF($X$2:X19,X19)</f>
        <v>Red Post-6</v>
      </c>
      <c r="X19" s="1" t="s">
        <v>290</v>
      </c>
      <c r="Y19" s="1" t="s">
        <v>294</v>
      </c>
    </row>
    <row r="20" spans="1:25">
      <c r="A20" s="1" t="s">
        <v>612</v>
      </c>
      <c r="B20" s="1" t="s">
        <v>619</v>
      </c>
      <c r="C20" s="1" t="s">
        <v>723</v>
      </c>
      <c r="D20" s="1" t="s">
        <v>334</v>
      </c>
      <c r="E20" s="1">
        <v>340205</v>
      </c>
      <c r="F20" s="1">
        <f t="shared" si="0"/>
        <v>17</v>
      </c>
      <c r="K20" s="135" t="s">
        <v>616</v>
      </c>
      <c r="L20" s="136" t="s">
        <v>309</v>
      </c>
      <c r="M20" s="137" t="s">
        <v>649</v>
      </c>
      <c r="N20" s="1" t="s">
        <v>624</v>
      </c>
      <c r="O20" s="1" t="s">
        <v>645</v>
      </c>
      <c r="P20" s="1" t="s">
        <v>356</v>
      </c>
      <c r="Q20" s="1">
        <f t="shared" si="1"/>
        <v>1</v>
      </c>
      <c r="W20" s="1" t="str">
        <f>X20&amp;"-"&amp;COUNTIF($X$2:X20,X20)</f>
        <v>Two Rivers-1</v>
      </c>
      <c r="X20" s="1" t="s">
        <v>723</v>
      </c>
      <c r="Y20" s="1" t="s">
        <v>334</v>
      </c>
    </row>
    <row r="21" spans="1:25">
      <c r="A21" s="1" t="s">
        <v>612</v>
      </c>
      <c r="B21" s="1" t="s">
        <v>619</v>
      </c>
      <c r="C21" s="1" t="s">
        <v>723</v>
      </c>
      <c r="D21" s="1" t="s">
        <v>335</v>
      </c>
      <c r="E21" s="1">
        <v>340227</v>
      </c>
      <c r="F21" s="1">
        <f t="shared" si="0"/>
        <v>17</v>
      </c>
      <c r="N21" s="1" t="s">
        <v>624</v>
      </c>
      <c r="O21" s="1" t="s">
        <v>645</v>
      </c>
      <c r="P21" s="1" t="s">
        <v>385</v>
      </c>
      <c r="Q21" s="1">
        <f t="shared" si="1"/>
        <v>2</v>
      </c>
      <c r="W21" s="1" t="str">
        <f>X21&amp;"-"&amp;COUNTIF($X$2:X21,X21)</f>
        <v>Two Rivers-2</v>
      </c>
      <c r="X21" s="1" t="s">
        <v>723</v>
      </c>
      <c r="Y21" s="1" t="s">
        <v>335</v>
      </c>
    </row>
    <row r="22" spans="1:25">
      <c r="A22" s="1" t="s">
        <v>612</v>
      </c>
      <c r="B22" s="1" t="s">
        <v>619</v>
      </c>
      <c r="C22" s="1" t="s">
        <v>723</v>
      </c>
      <c r="D22" s="1" t="s">
        <v>61</v>
      </c>
      <c r="E22" s="1">
        <v>340219</v>
      </c>
      <c r="F22" s="1">
        <f t="shared" si="0"/>
        <v>12</v>
      </c>
      <c r="N22" s="1" t="s">
        <v>624</v>
      </c>
      <c r="O22" s="1" t="s">
        <v>645</v>
      </c>
      <c r="P22" s="1" t="s">
        <v>387</v>
      </c>
      <c r="Q22" s="1">
        <f t="shared" si="1"/>
        <v>2</v>
      </c>
      <c r="W22" s="1" t="str">
        <f>X22&amp;"-"&amp;COUNTIF($X$2:X22,X22)</f>
        <v>Two Rivers-3</v>
      </c>
      <c r="X22" s="1" t="s">
        <v>723</v>
      </c>
      <c r="Y22" s="1" t="s">
        <v>61</v>
      </c>
    </row>
    <row r="23" spans="1:25">
      <c r="A23" s="1" t="s">
        <v>612</v>
      </c>
      <c r="B23" s="1" t="s">
        <v>619</v>
      </c>
      <c r="C23" s="1" t="s">
        <v>723</v>
      </c>
      <c r="D23" s="1" t="s">
        <v>336</v>
      </c>
      <c r="E23" s="1">
        <v>340226</v>
      </c>
      <c r="F23" s="1">
        <f t="shared" si="0"/>
        <v>10</v>
      </c>
      <c r="N23" s="1" t="s">
        <v>628</v>
      </c>
      <c r="O23" s="1" t="s">
        <v>646</v>
      </c>
      <c r="P23" s="1" t="s">
        <v>594</v>
      </c>
      <c r="Q23" s="1">
        <f t="shared" si="1"/>
        <v>5</v>
      </c>
      <c r="W23" s="1" t="str">
        <f>X23&amp;"-"&amp;COUNTIF($X$2:X23,X23)</f>
        <v>Two Rivers-4</v>
      </c>
      <c r="X23" s="1" t="s">
        <v>723</v>
      </c>
      <c r="Y23" s="1" t="s">
        <v>336</v>
      </c>
    </row>
    <row r="24" spans="1:25">
      <c r="A24" s="1" t="s">
        <v>612</v>
      </c>
      <c r="B24" s="1" t="s">
        <v>619</v>
      </c>
      <c r="C24" s="1" t="s">
        <v>723</v>
      </c>
      <c r="D24" s="1" t="s">
        <v>725</v>
      </c>
      <c r="E24" s="1">
        <v>340232</v>
      </c>
      <c r="F24" s="1">
        <f t="shared" si="0"/>
        <v>79</v>
      </c>
      <c r="N24" s="1" t="s">
        <v>628</v>
      </c>
      <c r="O24" s="1" t="s">
        <v>646</v>
      </c>
      <c r="P24" s="1" t="s">
        <v>209</v>
      </c>
      <c r="Q24" s="1">
        <f t="shared" si="1"/>
        <v>4</v>
      </c>
      <c r="W24" s="1" t="str">
        <f>X24&amp;"-"&amp;COUNTIF($X$2:X24,X24)</f>
        <v>Two Rivers-5</v>
      </c>
      <c r="X24" s="1" t="s">
        <v>723</v>
      </c>
      <c r="Y24" s="1" t="s">
        <v>725</v>
      </c>
    </row>
    <row r="25" spans="1:25">
      <c r="A25" s="1" t="s">
        <v>612</v>
      </c>
      <c r="B25" s="1" t="s">
        <v>619</v>
      </c>
      <c r="C25" s="1" t="s">
        <v>751</v>
      </c>
      <c r="D25" s="1" t="s">
        <v>121</v>
      </c>
      <c r="E25" s="1">
        <v>340208</v>
      </c>
      <c r="F25" s="1">
        <f t="shared" si="0"/>
        <v>7</v>
      </c>
      <c r="N25" s="1" t="s">
        <v>628</v>
      </c>
      <c r="O25" s="1" t="s">
        <v>646</v>
      </c>
      <c r="P25" s="1" t="s">
        <v>261</v>
      </c>
      <c r="Q25" s="1">
        <f t="shared" si="1"/>
        <v>5</v>
      </c>
      <c r="W25" s="1" t="str">
        <f>X25&amp;"-"&amp;COUNTIF($X$2:X25,X25)</f>
        <v>Upper Chase-1</v>
      </c>
      <c r="X25" s="1" t="s">
        <v>751</v>
      </c>
      <c r="Y25" s="1" t="s">
        <v>121</v>
      </c>
    </row>
    <row r="26" spans="1:25">
      <c r="A26" s="1" t="s">
        <v>612</v>
      </c>
      <c r="B26" s="1" t="s">
        <v>619</v>
      </c>
      <c r="C26" s="1" t="s">
        <v>751</v>
      </c>
      <c r="D26" s="1" t="s">
        <v>122</v>
      </c>
      <c r="E26" s="1">
        <v>340210</v>
      </c>
      <c r="F26" s="1">
        <f t="shared" si="0"/>
        <v>7</v>
      </c>
      <c r="N26" s="1" t="s">
        <v>628</v>
      </c>
      <c r="O26" s="1" t="s">
        <v>646</v>
      </c>
      <c r="P26" s="1" t="s">
        <v>301</v>
      </c>
      <c r="Q26" s="1">
        <f t="shared" si="1"/>
        <v>1</v>
      </c>
      <c r="W26" s="1" t="str">
        <f>X26&amp;"-"&amp;COUNTIF($X$2:X26,X26)</f>
        <v>Upper Chase-2</v>
      </c>
      <c r="X26" s="1" t="s">
        <v>751</v>
      </c>
      <c r="Y26" s="1" t="s">
        <v>122</v>
      </c>
    </row>
    <row r="27" spans="1:25">
      <c r="A27" s="1" t="s">
        <v>612</v>
      </c>
      <c r="B27" s="1" t="s">
        <v>619</v>
      </c>
      <c r="C27" s="1" t="s">
        <v>751</v>
      </c>
      <c r="D27" s="1" t="s">
        <v>331</v>
      </c>
      <c r="E27" s="1">
        <v>340224</v>
      </c>
      <c r="F27" s="1">
        <f t="shared" si="0"/>
        <v>9</v>
      </c>
      <c r="N27" s="1" t="s">
        <v>622</v>
      </c>
      <c r="O27" s="1" t="s">
        <v>636</v>
      </c>
      <c r="P27" s="1" t="s">
        <v>107</v>
      </c>
      <c r="Q27" s="1">
        <f t="shared" si="1"/>
        <v>9</v>
      </c>
      <c r="W27" s="1" t="str">
        <f>X27&amp;"-"&amp;COUNTIF($X$2:X27,X27)</f>
        <v>Upper Chase-3</v>
      </c>
      <c r="X27" s="1" t="s">
        <v>751</v>
      </c>
      <c r="Y27" s="1" t="s">
        <v>331</v>
      </c>
    </row>
    <row r="28" spans="1:25">
      <c r="A28" s="1" t="s">
        <v>612</v>
      </c>
      <c r="B28" s="1" t="s">
        <v>619</v>
      </c>
      <c r="C28" s="1" t="s">
        <v>751</v>
      </c>
      <c r="D28" s="1" t="s">
        <v>332</v>
      </c>
      <c r="E28" s="1">
        <v>340213</v>
      </c>
      <c r="F28" s="1">
        <f t="shared" si="0"/>
        <v>39</v>
      </c>
      <c r="N28" s="1" t="s">
        <v>622</v>
      </c>
      <c r="O28" s="1" t="s">
        <v>636</v>
      </c>
      <c r="P28" s="1" t="s">
        <v>750</v>
      </c>
      <c r="Q28" s="1">
        <f t="shared" si="1"/>
        <v>7</v>
      </c>
      <c r="W28" s="1" t="str">
        <f>X28&amp;"-"&amp;COUNTIF($X$2:X28,X28)</f>
        <v>Upper Chase-4</v>
      </c>
      <c r="X28" s="1" t="s">
        <v>751</v>
      </c>
      <c r="Y28" s="1" t="s">
        <v>332</v>
      </c>
    </row>
    <row r="29" spans="1:25">
      <c r="A29" s="1" t="s">
        <v>612</v>
      </c>
      <c r="B29" s="1" t="s">
        <v>619</v>
      </c>
      <c r="C29" s="1" t="s">
        <v>751</v>
      </c>
      <c r="D29" s="1" t="s">
        <v>125</v>
      </c>
      <c r="E29" s="1">
        <v>340236</v>
      </c>
      <c r="F29" s="1">
        <f t="shared" si="0"/>
        <v>13</v>
      </c>
      <c r="N29" s="1" t="s">
        <v>622</v>
      </c>
      <c r="O29" s="1" t="s">
        <v>636</v>
      </c>
      <c r="P29" s="1" t="s">
        <v>342</v>
      </c>
      <c r="Q29" s="1">
        <f t="shared" si="1"/>
        <v>5</v>
      </c>
      <c r="W29" s="1" t="str">
        <f>X29&amp;"-"&amp;COUNTIF($X$2:X29,X29)</f>
        <v>Upper Chase-5</v>
      </c>
      <c r="X29" s="1" t="s">
        <v>751</v>
      </c>
      <c r="Y29" s="1" t="s">
        <v>125</v>
      </c>
    </row>
    <row r="30" spans="1:25">
      <c r="A30" s="1" t="s">
        <v>612</v>
      </c>
      <c r="B30" s="1" t="s">
        <v>619</v>
      </c>
      <c r="C30" s="1" t="s">
        <v>444</v>
      </c>
      <c r="D30" s="1" t="s">
        <v>445</v>
      </c>
      <c r="E30" s="1">
        <v>340221</v>
      </c>
      <c r="F30" s="1">
        <f t="shared" si="0"/>
        <v>12</v>
      </c>
      <c r="N30" s="1" t="s">
        <v>622</v>
      </c>
      <c r="O30" s="1" t="s">
        <v>636</v>
      </c>
      <c r="P30" s="1" t="s">
        <v>752</v>
      </c>
      <c r="Q30" s="1">
        <f t="shared" si="1"/>
        <v>7</v>
      </c>
      <c r="W30" s="1" t="str">
        <f>X30&amp;"-"&amp;COUNTIF($X$2:X30,X30)</f>
        <v>Winterborne Valley and Milton Abbas-1</v>
      </c>
      <c r="X30" s="1" t="s">
        <v>444</v>
      </c>
      <c r="Y30" s="1" t="s">
        <v>445</v>
      </c>
    </row>
    <row r="31" spans="1:25">
      <c r="A31" s="1" t="s">
        <v>612</v>
      </c>
      <c r="B31" s="1" t="s">
        <v>619</v>
      </c>
      <c r="C31" s="1" t="s">
        <v>444</v>
      </c>
      <c r="D31" s="1" t="s">
        <v>446</v>
      </c>
      <c r="E31" s="1">
        <v>340237</v>
      </c>
      <c r="F31" s="1">
        <f t="shared" si="0"/>
        <v>9</v>
      </c>
      <c r="N31" s="1" t="s">
        <v>622</v>
      </c>
      <c r="O31" s="1" t="s">
        <v>636</v>
      </c>
      <c r="P31" s="1" t="s">
        <v>425</v>
      </c>
      <c r="Q31" s="1">
        <f t="shared" si="1"/>
        <v>4</v>
      </c>
      <c r="W31" s="1" t="str">
        <f>X31&amp;"-"&amp;COUNTIF($X$2:X31,X31)</f>
        <v>Winterborne Valley and Milton Abbas-2</v>
      </c>
      <c r="X31" s="1" t="s">
        <v>444</v>
      </c>
      <c r="Y31" s="1" t="s">
        <v>446</v>
      </c>
    </row>
    <row r="32" spans="1:25">
      <c r="A32" s="1" t="s">
        <v>612</v>
      </c>
      <c r="B32" s="1" t="s">
        <v>619</v>
      </c>
      <c r="C32" s="1" t="s">
        <v>444</v>
      </c>
      <c r="D32" s="1" t="s">
        <v>447</v>
      </c>
      <c r="E32" s="1">
        <v>340238</v>
      </c>
      <c r="F32" s="1">
        <f t="shared" si="0"/>
        <v>20</v>
      </c>
      <c r="N32" s="1" t="s">
        <v>622</v>
      </c>
      <c r="O32" s="1" t="s">
        <v>636</v>
      </c>
      <c r="P32" s="1" t="s">
        <v>442</v>
      </c>
      <c r="Q32" s="1">
        <f t="shared" si="1"/>
        <v>1</v>
      </c>
      <c r="W32" s="1" t="str">
        <f>X32&amp;"-"&amp;COUNTIF($X$2:X32,X32)</f>
        <v>Winterborne Valley and Milton Abbas-3</v>
      </c>
      <c r="X32" s="1" t="s">
        <v>444</v>
      </c>
      <c r="Y32" s="1" t="s">
        <v>447</v>
      </c>
    </row>
    <row r="33" spans="1:25">
      <c r="A33" s="1" t="s">
        <v>612</v>
      </c>
      <c r="B33" s="1" t="s">
        <v>619</v>
      </c>
      <c r="C33" s="1" t="s">
        <v>444</v>
      </c>
      <c r="D33" s="1" t="s">
        <v>448</v>
      </c>
      <c r="E33" s="1">
        <v>340239</v>
      </c>
      <c r="F33" s="1">
        <f t="shared" si="0"/>
        <v>20</v>
      </c>
      <c r="N33" s="1" t="s">
        <v>617</v>
      </c>
      <c r="O33" s="1" t="s">
        <v>647</v>
      </c>
      <c r="P33" s="1" t="s">
        <v>477</v>
      </c>
      <c r="Q33" s="1">
        <f t="shared" si="1"/>
        <v>4</v>
      </c>
      <c r="W33" s="1" t="str">
        <f>X33&amp;"-"&amp;COUNTIF($X$2:X33,X33)</f>
        <v>Winterborne Valley and Milton Abbas-4</v>
      </c>
      <c r="X33" s="1" t="s">
        <v>444</v>
      </c>
      <c r="Y33" s="1" t="s">
        <v>448</v>
      </c>
    </row>
    <row r="34" spans="1:25">
      <c r="A34" s="1" t="s">
        <v>612</v>
      </c>
      <c r="B34" s="1" t="s">
        <v>619</v>
      </c>
      <c r="C34" s="1" t="s">
        <v>444</v>
      </c>
      <c r="D34" s="1" t="s">
        <v>449</v>
      </c>
      <c r="E34" s="1">
        <v>340241</v>
      </c>
      <c r="F34" s="1">
        <f t="shared" si="0"/>
        <v>21</v>
      </c>
      <c r="N34" s="1" t="s">
        <v>617</v>
      </c>
      <c r="O34" s="1" t="s">
        <v>647</v>
      </c>
      <c r="P34" s="1" t="s">
        <v>101</v>
      </c>
      <c r="Q34" s="1">
        <f t="shared" si="1"/>
        <v>6</v>
      </c>
      <c r="W34" s="1" t="str">
        <f>X34&amp;"-"&amp;COUNTIF($X$2:X34,X34)</f>
        <v>Winterborne Valley and Milton Abbas-5</v>
      </c>
      <c r="X34" s="1" t="s">
        <v>444</v>
      </c>
      <c r="Y34" s="1" t="s">
        <v>449</v>
      </c>
    </row>
    <row r="35" spans="1:25">
      <c r="A35" s="1" t="s">
        <v>612</v>
      </c>
      <c r="B35" s="1" t="s">
        <v>619</v>
      </c>
      <c r="C35" s="1" t="s">
        <v>444</v>
      </c>
      <c r="D35" s="1" t="s">
        <v>450</v>
      </c>
      <c r="E35" s="1">
        <v>340242</v>
      </c>
      <c r="F35" s="1">
        <f t="shared" si="0"/>
        <v>23</v>
      </c>
      <c r="N35" s="1" t="s">
        <v>617</v>
      </c>
      <c r="O35" s="1" t="s">
        <v>647</v>
      </c>
      <c r="P35" s="1" t="s">
        <v>146</v>
      </c>
      <c r="Q35" s="1">
        <f t="shared" si="1"/>
        <v>1</v>
      </c>
      <c r="W35" s="1" t="str">
        <f>X35&amp;"-"&amp;COUNTIF($X$2:X35,X35)</f>
        <v>Winterborne Valley and Milton Abbas-6</v>
      </c>
      <c r="X35" s="1" t="s">
        <v>444</v>
      </c>
      <c r="Y35" s="1" t="s">
        <v>450</v>
      </c>
    </row>
    <row r="36" spans="1:25">
      <c r="A36" s="1" t="s">
        <v>612</v>
      </c>
      <c r="B36" s="1" t="s">
        <v>618</v>
      </c>
      <c r="C36" s="1" t="s">
        <v>71</v>
      </c>
      <c r="D36" s="1" t="s">
        <v>484</v>
      </c>
      <c r="E36" s="1">
        <v>340248</v>
      </c>
      <c r="F36" s="1">
        <f t="shared" si="0"/>
        <v>25</v>
      </c>
      <c r="N36" s="1" t="s">
        <v>617</v>
      </c>
      <c r="O36" s="1" t="s">
        <v>647</v>
      </c>
      <c r="P36" s="1" t="s">
        <v>147</v>
      </c>
      <c r="Q36" s="1">
        <f t="shared" si="1"/>
        <v>1</v>
      </c>
      <c r="W36" s="1" t="str">
        <f>X36&amp;"-"&amp;COUNTIF($X$2:X36,X36)</f>
        <v>Branksome Park All Saints-1</v>
      </c>
      <c r="X36" s="1" t="s">
        <v>71</v>
      </c>
      <c r="Y36" s="1" t="s">
        <v>484</v>
      </c>
    </row>
    <row r="37" spans="1:25">
      <c r="A37" s="1" t="s">
        <v>612</v>
      </c>
      <c r="B37" s="1" t="s">
        <v>618</v>
      </c>
      <c r="C37" s="1" t="s">
        <v>72</v>
      </c>
      <c r="D37" s="1" t="s">
        <v>482</v>
      </c>
      <c r="E37" s="1">
        <v>340244</v>
      </c>
      <c r="F37" s="1">
        <f t="shared" si="0"/>
        <v>20</v>
      </c>
      <c r="N37" s="1" t="s">
        <v>617</v>
      </c>
      <c r="O37" s="1" t="s">
        <v>647</v>
      </c>
      <c r="P37" s="1" t="s">
        <v>485</v>
      </c>
      <c r="Q37" s="1">
        <f t="shared" si="1"/>
        <v>5</v>
      </c>
      <c r="W37" s="1" t="str">
        <f>X37&amp;"-"&amp;COUNTIF($X$2:X37,X37)</f>
        <v>Branksome St Aldhelm-1</v>
      </c>
      <c r="X37" s="1" t="s">
        <v>72</v>
      </c>
      <c r="Y37" s="1" t="s">
        <v>482</v>
      </c>
    </row>
    <row r="38" spans="1:25">
      <c r="A38" s="1" t="s">
        <v>612</v>
      </c>
      <c r="B38" s="1" t="s">
        <v>618</v>
      </c>
      <c r="C38" s="1" t="s">
        <v>73</v>
      </c>
      <c r="D38" s="1" t="s">
        <v>483</v>
      </c>
      <c r="E38" s="1">
        <v>340246</v>
      </c>
      <c r="F38" s="1">
        <f t="shared" si="0"/>
        <v>20</v>
      </c>
      <c r="N38" s="1" t="s">
        <v>617</v>
      </c>
      <c r="O38" s="1" t="s">
        <v>647</v>
      </c>
      <c r="P38" s="1" t="s">
        <v>299</v>
      </c>
      <c r="Q38" s="1">
        <f t="shared" si="1"/>
        <v>2</v>
      </c>
      <c r="W38" s="1" t="str">
        <f>X38&amp;"-"&amp;COUNTIF($X$2:X38,X38)</f>
        <v>Branksome St Clement-1</v>
      </c>
      <c r="X38" s="1" t="s">
        <v>73</v>
      </c>
      <c r="Y38" s="1" t="s">
        <v>483</v>
      </c>
    </row>
    <row r="39" spans="1:25">
      <c r="A39" s="1" t="s">
        <v>612</v>
      </c>
      <c r="B39" s="1" t="s">
        <v>618</v>
      </c>
      <c r="C39" s="1" t="s">
        <v>87</v>
      </c>
      <c r="D39" s="1" t="s">
        <v>486</v>
      </c>
      <c r="E39" s="1">
        <v>340249</v>
      </c>
      <c r="F39" s="1">
        <f t="shared" si="0"/>
        <v>30</v>
      </c>
      <c r="N39" s="1" t="s">
        <v>617</v>
      </c>
      <c r="O39" s="1" t="s">
        <v>647</v>
      </c>
      <c r="P39" s="1" t="s">
        <v>333</v>
      </c>
      <c r="Q39" s="1">
        <f t="shared" si="1"/>
        <v>1</v>
      </c>
      <c r="W39" s="1" t="str">
        <f>X39&amp;"-"&amp;COUNTIF($X$2:X39,X39)</f>
        <v>Broadstone-1</v>
      </c>
      <c r="X39" s="1" t="s">
        <v>87</v>
      </c>
      <c r="Y39" s="1" t="s">
        <v>486</v>
      </c>
    </row>
    <row r="40" spans="1:25">
      <c r="A40" s="1" t="s">
        <v>612</v>
      </c>
      <c r="B40" s="1" t="s">
        <v>618</v>
      </c>
      <c r="C40" s="1" t="s">
        <v>97</v>
      </c>
      <c r="D40" s="1" t="s">
        <v>97</v>
      </c>
      <c r="E40" s="1">
        <v>340252</v>
      </c>
      <c r="F40" s="1">
        <f t="shared" si="0"/>
        <v>28</v>
      </c>
      <c r="N40" s="1" t="s">
        <v>617</v>
      </c>
      <c r="O40" s="1" t="s">
        <v>647</v>
      </c>
      <c r="P40" s="1" t="s">
        <v>595</v>
      </c>
      <c r="Q40" s="1">
        <f t="shared" si="1"/>
        <v>5</v>
      </c>
      <c r="W40" s="1" t="str">
        <f>X40&amp;"-"&amp;COUNTIF($X$2:X40,X40)</f>
        <v>Canford Cliffs and Sandbanks-1</v>
      </c>
      <c r="X40" s="1" t="s">
        <v>97</v>
      </c>
      <c r="Y40" s="1" t="s">
        <v>97</v>
      </c>
    </row>
    <row r="41" spans="1:25">
      <c r="A41" s="1" t="s">
        <v>612</v>
      </c>
      <c r="B41" s="1" t="s">
        <v>618</v>
      </c>
      <c r="C41" s="1" t="s">
        <v>98</v>
      </c>
      <c r="D41" s="1" t="s">
        <v>98</v>
      </c>
      <c r="E41" s="1">
        <v>340601</v>
      </c>
      <c r="F41" s="1">
        <f t="shared" si="0"/>
        <v>13</v>
      </c>
      <c r="N41" s="1" t="s">
        <v>620</v>
      </c>
      <c r="O41" s="1" t="s">
        <v>641</v>
      </c>
      <c r="P41" s="1" t="s">
        <v>479</v>
      </c>
      <c r="Q41" s="1">
        <f t="shared" si="1"/>
        <v>4</v>
      </c>
      <c r="W41" s="1" t="str">
        <f>X41&amp;"-"&amp;COUNTIF($X$2:X41,X41)</f>
        <v>Canford Heath-1</v>
      </c>
      <c r="X41" s="1" t="s">
        <v>98</v>
      </c>
      <c r="Y41" s="1" t="s">
        <v>98</v>
      </c>
    </row>
    <row r="42" spans="1:25">
      <c r="A42" s="1" t="s">
        <v>612</v>
      </c>
      <c r="B42" s="1" t="s">
        <v>618</v>
      </c>
      <c r="C42" s="1" t="s">
        <v>145</v>
      </c>
      <c r="D42" s="1" t="s">
        <v>145</v>
      </c>
      <c r="E42" s="1">
        <v>340613</v>
      </c>
      <c r="F42" s="1">
        <f t="shared" si="0"/>
        <v>9</v>
      </c>
      <c r="N42" s="1" t="s">
        <v>620</v>
      </c>
      <c r="O42" s="1" t="s">
        <v>641</v>
      </c>
      <c r="P42" s="1" t="s">
        <v>480</v>
      </c>
      <c r="Q42" s="1">
        <f t="shared" si="1"/>
        <v>6</v>
      </c>
      <c r="W42" s="1" t="str">
        <f>X42&amp;"-"&amp;COUNTIF($X$2:X42,X42)</f>
        <v>Creekmoor-1</v>
      </c>
      <c r="X42" s="1" t="s">
        <v>145</v>
      </c>
      <c r="Y42" s="1" t="s">
        <v>145</v>
      </c>
    </row>
    <row r="43" spans="1:25">
      <c r="A43" s="1" t="s">
        <v>612</v>
      </c>
      <c r="B43" s="1" t="s">
        <v>618</v>
      </c>
      <c r="C43" s="1" t="s">
        <v>153</v>
      </c>
      <c r="D43" s="1" t="s">
        <v>153</v>
      </c>
      <c r="E43" s="1">
        <v>340254</v>
      </c>
      <c r="F43" s="1">
        <f t="shared" si="0"/>
        <v>12</v>
      </c>
      <c r="N43" s="1" t="s">
        <v>620</v>
      </c>
      <c r="O43" s="1" t="s">
        <v>641</v>
      </c>
      <c r="P43" s="1" t="s">
        <v>149</v>
      </c>
      <c r="Q43" s="1">
        <f t="shared" si="1"/>
        <v>4</v>
      </c>
      <c r="W43" s="1" t="str">
        <f>X43&amp;"-"&amp;COUNTIF($X$2:X43,X43)</f>
        <v>Ensbury Park-1</v>
      </c>
      <c r="X43" s="1" t="s">
        <v>153</v>
      </c>
      <c r="Y43" s="1" t="s">
        <v>153</v>
      </c>
    </row>
    <row r="44" spans="1:25">
      <c r="A44" s="1" t="s">
        <v>612</v>
      </c>
      <c r="B44" s="1" t="s">
        <v>618</v>
      </c>
      <c r="C44" s="1" t="s">
        <v>175</v>
      </c>
      <c r="D44" s="1" t="s">
        <v>175</v>
      </c>
      <c r="E44" s="1">
        <v>340255</v>
      </c>
      <c r="F44" s="1">
        <f t="shared" si="0"/>
        <v>9</v>
      </c>
      <c r="N44" s="1" t="s">
        <v>620</v>
      </c>
      <c r="O44" s="1" t="s">
        <v>641</v>
      </c>
      <c r="P44" s="1" t="s">
        <v>487</v>
      </c>
      <c r="Q44" s="1">
        <f t="shared" si="1"/>
        <v>3</v>
      </c>
      <c r="W44" s="1" t="str">
        <f>X44&amp;"-"&amp;COUNTIF($X$2:X44,X44)</f>
        <v>Hamworthy-1</v>
      </c>
      <c r="X44" s="1" t="s">
        <v>175</v>
      </c>
      <c r="Y44" s="1" t="s">
        <v>175</v>
      </c>
    </row>
    <row r="45" spans="1:25">
      <c r="A45" s="1" t="s">
        <v>612</v>
      </c>
      <c r="B45" s="1" t="s">
        <v>618</v>
      </c>
      <c r="C45" s="1" t="s">
        <v>184</v>
      </c>
      <c r="D45" s="1" t="s">
        <v>503</v>
      </c>
      <c r="E45" s="1">
        <v>340257</v>
      </c>
      <c r="F45" s="1">
        <f t="shared" si="0"/>
        <v>35</v>
      </c>
      <c r="N45" s="1" t="s">
        <v>620</v>
      </c>
      <c r="O45" s="1" t="s">
        <v>641</v>
      </c>
      <c r="P45" s="1" t="s">
        <v>490</v>
      </c>
      <c r="Q45" s="1">
        <f t="shared" si="1"/>
        <v>6</v>
      </c>
      <c r="W45" s="1" t="str">
        <f>X45&amp;"-"&amp;COUNTIF($X$2:X45,X45)</f>
        <v>Heatherlands St John-1</v>
      </c>
      <c r="X45" s="1" t="s">
        <v>184</v>
      </c>
      <c r="Y45" s="1" t="s">
        <v>503</v>
      </c>
    </row>
    <row r="46" spans="1:25">
      <c r="A46" s="1" t="s">
        <v>612</v>
      </c>
      <c r="B46" s="1" t="s">
        <v>618</v>
      </c>
      <c r="C46" s="1" t="s">
        <v>726</v>
      </c>
      <c r="D46" s="1" t="s">
        <v>505</v>
      </c>
      <c r="E46" s="1">
        <v>340259</v>
      </c>
      <c r="F46" s="1">
        <f t="shared" si="0"/>
        <v>16</v>
      </c>
      <c r="N46" s="1" t="s">
        <v>620</v>
      </c>
      <c r="O46" s="1" t="s">
        <v>641</v>
      </c>
      <c r="P46" s="1" t="s">
        <v>491</v>
      </c>
      <c r="Q46" s="1">
        <f t="shared" si="1"/>
        <v>3</v>
      </c>
      <c r="W46" s="1" t="str">
        <f>X46&amp;"-"&amp;COUNTIF($X$2:X46,X46)</f>
        <v>Kinson-1</v>
      </c>
      <c r="X46" s="1" t="s">
        <v>726</v>
      </c>
      <c r="Y46" s="1" t="s">
        <v>505</v>
      </c>
    </row>
    <row r="47" spans="1:25">
      <c r="A47" s="1" t="s">
        <v>612</v>
      </c>
      <c r="B47" s="1" t="s">
        <v>618</v>
      </c>
      <c r="C47" s="1" t="s">
        <v>197</v>
      </c>
      <c r="D47" s="1" t="s">
        <v>506</v>
      </c>
      <c r="E47" s="1">
        <v>340262</v>
      </c>
      <c r="F47" s="1">
        <f t="shared" si="0"/>
        <v>24</v>
      </c>
      <c r="N47" s="1" t="s">
        <v>620</v>
      </c>
      <c r="O47" s="1" t="s">
        <v>641</v>
      </c>
      <c r="P47" s="1" t="s">
        <v>418</v>
      </c>
      <c r="Q47" s="1">
        <f t="shared" si="1"/>
        <v>4</v>
      </c>
      <c r="W47" s="1" t="str">
        <f>X47&amp;"-"&amp;COUNTIF($X$2:X47,X47)</f>
        <v>Lilliput-1</v>
      </c>
      <c r="X47" s="1" t="s">
        <v>197</v>
      </c>
      <c r="Y47" s="1" t="s">
        <v>506</v>
      </c>
    </row>
    <row r="48" spans="1:25">
      <c r="A48" s="1" t="s">
        <v>612</v>
      </c>
      <c r="B48" s="1" t="s">
        <v>618</v>
      </c>
      <c r="C48" s="1" t="s">
        <v>198</v>
      </c>
      <c r="D48" s="1" t="s">
        <v>507</v>
      </c>
      <c r="E48" s="1">
        <v>340263</v>
      </c>
      <c r="F48" s="1">
        <f t="shared" si="0"/>
        <v>17</v>
      </c>
      <c r="N48" s="1" t="s">
        <v>627</v>
      </c>
      <c r="O48" s="1" t="s">
        <v>637</v>
      </c>
      <c r="P48" s="1" t="s">
        <v>133</v>
      </c>
      <c r="Q48" s="1">
        <f t="shared" si="1"/>
        <v>2</v>
      </c>
      <c r="W48" s="1" t="str">
        <f>X48&amp;"-"&amp;COUNTIF($X$2:X48,X48)</f>
        <v>Longfleet-1</v>
      </c>
      <c r="X48" s="1" t="s">
        <v>198</v>
      </c>
      <c r="Y48" s="1" t="s">
        <v>507</v>
      </c>
    </row>
    <row r="49" spans="1:25">
      <c r="A49" s="1" t="s">
        <v>612</v>
      </c>
      <c r="B49" s="1" t="s">
        <v>618</v>
      </c>
      <c r="C49" s="1" t="s">
        <v>206</v>
      </c>
      <c r="D49" s="1" t="s">
        <v>205</v>
      </c>
      <c r="E49" s="1">
        <v>340264</v>
      </c>
      <c r="F49" s="1">
        <f t="shared" si="0"/>
        <v>18</v>
      </c>
      <c r="N49" s="1" t="s">
        <v>627</v>
      </c>
      <c r="O49" s="1" t="s">
        <v>637</v>
      </c>
      <c r="P49" s="1" t="s">
        <v>701</v>
      </c>
      <c r="Q49" s="1">
        <f t="shared" si="1"/>
        <v>2</v>
      </c>
      <c r="W49" s="1" t="str">
        <f>X49&amp;"-"&amp;COUNTIF($X$2:X49,X49)</f>
        <v>Lytchetts and Upton-1</v>
      </c>
      <c r="X49" s="1" t="s">
        <v>206</v>
      </c>
      <c r="Y49" s="1" t="s">
        <v>205</v>
      </c>
    </row>
    <row r="50" spans="1:25">
      <c r="A50" s="1" t="s">
        <v>612</v>
      </c>
      <c r="B50" s="1" t="s">
        <v>618</v>
      </c>
      <c r="C50" s="1" t="s">
        <v>206</v>
      </c>
      <c r="D50" s="1" t="s">
        <v>207</v>
      </c>
      <c r="E50" s="1">
        <v>340265</v>
      </c>
      <c r="F50" s="1">
        <f t="shared" si="0"/>
        <v>16</v>
      </c>
      <c r="N50" s="1" t="s">
        <v>627</v>
      </c>
      <c r="O50" s="1" t="s">
        <v>637</v>
      </c>
      <c r="P50" s="1" t="s">
        <v>493</v>
      </c>
      <c r="Q50" s="1">
        <f t="shared" si="1"/>
        <v>3</v>
      </c>
      <c r="W50" s="1" t="str">
        <f>X50&amp;"-"&amp;COUNTIF($X$2:X50,X50)</f>
        <v>Lytchetts and Upton-2</v>
      </c>
      <c r="X50" s="1" t="s">
        <v>206</v>
      </c>
      <c r="Y50" s="1" t="s">
        <v>207</v>
      </c>
    </row>
    <row r="51" spans="1:25">
      <c r="A51" s="1" t="s">
        <v>612</v>
      </c>
      <c r="B51" s="1" t="s">
        <v>618</v>
      </c>
      <c r="C51" s="1" t="s">
        <v>256</v>
      </c>
      <c r="D51" s="1" t="s">
        <v>256</v>
      </c>
      <c r="E51" s="1">
        <v>340267</v>
      </c>
      <c r="F51" s="1">
        <f t="shared" si="0"/>
        <v>17</v>
      </c>
      <c r="N51" s="1" t="s">
        <v>627</v>
      </c>
      <c r="O51" s="1" t="s">
        <v>637</v>
      </c>
      <c r="P51" s="1" t="s">
        <v>702</v>
      </c>
      <c r="Q51" s="1">
        <f t="shared" si="1"/>
        <v>2</v>
      </c>
      <c r="W51" s="1" t="str">
        <f>X51&amp;"-"&amp;COUNTIF($X$2:X51,X51)</f>
        <v>Oakdale St George-1</v>
      </c>
      <c r="X51" s="1" t="s">
        <v>256</v>
      </c>
      <c r="Y51" s="1" t="s">
        <v>256</v>
      </c>
    </row>
    <row r="52" spans="1:25">
      <c r="A52" s="1" t="s">
        <v>612</v>
      </c>
      <c r="B52" s="1" t="s">
        <v>618</v>
      </c>
      <c r="C52" s="1" t="s">
        <v>266</v>
      </c>
      <c r="D52" s="1" t="s">
        <v>514</v>
      </c>
      <c r="E52" s="1">
        <v>340268</v>
      </c>
      <c r="F52" s="1">
        <f t="shared" si="0"/>
        <v>17</v>
      </c>
      <c r="N52" s="1" t="s">
        <v>627</v>
      </c>
      <c r="O52" s="1" t="s">
        <v>637</v>
      </c>
      <c r="P52" s="1" t="s">
        <v>391</v>
      </c>
      <c r="Q52" s="1">
        <f t="shared" si="1"/>
        <v>8</v>
      </c>
      <c r="W52" s="1" t="str">
        <f>X52&amp;"-"&amp;COUNTIF($X$2:X52,X52)</f>
        <v>Parkstone St Luke-1</v>
      </c>
      <c r="X52" s="1" t="s">
        <v>266</v>
      </c>
      <c r="Y52" s="1" t="s">
        <v>514</v>
      </c>
    </row>
    <row r="53" spans="1:25">
      <c r="A53" s="1" t="s">
        <v>612</v>
      </c>
      <c r="B53" s="1" t="s">
        <v>618</v>
      </c>
      <c r="C53" s="1" t="s">
        <v>267</v>
      </c>
      <c r="D53" s="1" t="s">
        <v>267</v>
      </c>
      <c r="E53" s="1">
        <v>340270</v>
      </c>
      <c r="F53" s="1">
        <f t="shared" si="0"/>
        <v>54</v>
      </c>
      <c r="N53" s="1" t="s">
        <v>627</v>
      </c>
      <c r="O53" s="1" t="s">
        <v>637</v>
      </c>
      <c r="P53" s="1" t="s">
        <v>417</v>
      </c>
      <c r="Q53" s="1">
        <f t="shared" si="1"/>
        <v>1</v>
      </c>
      <c r="W53" s="1" t="str">
        <f>X53&amp;"-"&amp;COUNTIF($X$2:X53,X53)</f>
        <v>Parkstone St Peter and St Osmund with Branksea St Mary-1</v>
      </c>
      <c r="X53" s="1" t="s">
        <v>267</v>
      </c>
      <c r="Y53" s="1" t="s">
        <v>267</v>
      </c>
    </row>
    <row r="54" spans="1:25">
      <c r="A54" s="1" t="s">
        <v>612</v>
      </c>
      <c r="B54" s="1" t="s">
        <v>618</v>
      </c>
      <c r="C54" s="1" t="s">
        <v>277</v>
      </c>
      <c r="D54" s="1" t="s">
        <v>515</v>
      </c>
      <c r="E54" s="1">
        <v>340273</v>
      </c>
      <c r="F54" s="1">
        <f t="shared" si="0"/>
        <v>27</v>
      </c>
      <c r="N54" s="1" t="s">
        <v>627</v>
      </c>
      <c r="O54" s="1" t="s">
        <v>637</v>
      </c>
      <c r="P54" s="1" t="s">
        <v>439</v>
      </c>
      <c r="Q54" s="1">
        <f t="shared" si="1"/>
        <v>2</v>
      </c>
      <c r="W54" s="1" t="str">
        <f>X54&amp;"-"&amp;COUNTIF($X$2:X54,X54)</f>
        <v>Poole St James with St Paul-1</v>
      </c>
      <c r="X54" s="1" t="s">
        <v>277</v>
      </c>
      <c r="Y54" s="1" t="s">
        <v>515</v>
      </c>
    </row>
    <row r="55" spans="1:25">
      <c r="A55" s="1" t="s">
        <v>612</v>
      </c>
      <c r="B55" s="1" t="s">
        <v>618</v>
      </c>
      <c r="C55" s="1" t="s">
        <v>363</v>
      </c>
      <c r="D55" s="1" t="s">
        <v>524</v>
      </c>
      <c r="E55" s="1">
        <v>340274</v>
      </c>
      <c r="F55" s="1">
        <f t="shared" si="0"/>
        <v>22</v>
      </c>
      <c r="N55" s="1" t="s">
        <v>623</v>
      </c>
      <c r="O55" s="1" t="s">
        <v>642</v>
      </c>
      <c r="P55" s="1" t="s">
        <v>44</v>
      </c>
      <c r="Q55" s="1">
        <f t="shared" si="1"/>
        <v>12</v>
      </c>
      <c r="W55" s="1" t="str">
        <f>X55&amp;"-"&amp;COUNTIF($X$2:X55,X55)</f>
        <v>Talbot Village-1</v>
      </c>
      <c r="X55" s="1" t="s">
        <v>363</v>
      </c>
      <c r="Y55" s="1" t="s">
        <v>524</v>
      </c>
    </row>
    <row r="56" spans="1:25">
      <c r="A56" s="1" t="s">
        <v>612</v>
      </c>
      <c r="B56" s="1" t="s">
        <v>618</v>
      </c>
      <c r="C56" s="1" t="s">
        <v>727</v>
      </c>
      <c r="D56" s="1" t="s">
        <v>191</v>
      </c>
      <c r="E56" s="1">
        <v>340614</v>
      </c>
      <c r="F56" s="1">
        <f t="shared" si="0"/>
        <v>19</v>
      </c>
      <c r="N56" s="1" t="s">
        <v>623</v>
      </c>
      <c r="O56" s="1" t="s">
        <v>642</v>
      </c>
      <c r="P56" s="1" t="s">
        <v>699</v>
      </c>
      <c r="Q56" s="1">
        <f t="shared" si="1"/>
        <v>10</v>
      </c>
      <c r="W56" s="1" t="str">
        <f>X56&amp;"-"&amp;COUNTIF($X$2:X56,X56)</f>
        <v>West Howe-1</v>
      </c>
      <c r="X56" s="1" t="s">
        <v>727</v>
      </c>
      <c r="Y56" s="1" t="s">
        <v>191</v>
      </c>
    </row>
    <row r="57" spans="1:25">
      <c r="A57" s="1" t="s">
        <v>612</v>
      </c>
      <c r="B57" s="1" t="s">
        <v>613</v>
      </c>
      <c r="C57" s="1" t="s">
        <v>136</v>
      </c>
      <c r="D57" s="1" t="s">
        <v>137</v>
      </c>
      <c r="E57" s="1">
        <v>340277</v>
      </c>
      <c r="F57" s="1">
        <f t="shared" si="0"/>
        <v>13</v>
      </c>
      <c r="N57" s="1" t="s">
        <v>623</v>
      </c>
      <c r="O57" s="1" t="s">
        <v>642</v>
      </c>
      <c r="P57" s="1" t="s">
        <v>86</v>
      </c>
      <c r="Q57" s="1">
        <f t="shared" si="1"/>
        <v>1</v>
      </c>
      <c r="W57" s="1" t="str">
        <f>X57&amp;"-"&amp;COUNTIF($X$2:X57,X57)</f>
        <v>St Aldhelm-1</v>
      </c>
      <c r="X57" s="1" t="s">
        <v>136</v>
      </c>
      <c r="Y57" s="1" t="s">
        <v>137</v>
      </c>
    </row>
    <row r="58" spans="1:25">
      <c r="A58" s="1" t="s">
        <v>612</v>
      </c>
      <c r="B58" s="1" t="s">
        <v>613</v>
      </c>
      <c r="C58" s="1" t="s">
        <v>136</v>
      </c>
      <c r="D58" s="1" t="s">
        <v>138</v>
      </c>
      <c r="E58" s="1">
        <v>340278</v>
      </c>
      <c r="F58" s="1">
        <f t="shared" si="0"/>
        <v>12</v>
      </c>
      <c r="N58" s="1" t="s">
        <v>623</v>
      </c>
      <c r="O58" s="1" t="s">
        <v>642</v>
      </c>
      <c r="P58" s="1" t="s">
        <v>32</v>
      </c>
      <c r="Q58" s="1">
        <f t="shared" si="1"/>
        <v>4</v>
      </c>
      <c r="W58" s="1" t="str">
        <f>X58&amp;"-"&amp;COUNTIF($X$2:X58,X58)</f>
        <v>St Aldhelm-2</v>
      </c>
      <c r="X58" s="1" t="s">
        <v>136</v>
      </c>
      <c r="Y58" s="1" t="s">
        <v>138</v>
      </c>
    </row>
    <row r="59" spans="1:25">
      <c r="A59" s="1" t="s">
        <v>612</v>
      </c>
      <c r="B59" s="1" t="s">
        <v>613</v>
      </c>
      <c r="C59" s="1" t="s">
        <v>136</v>
      </c>
      <c r="D59" s="1" t="s">
        <v>139</v>
      </c>
      <c r="E59" s="1">
        <v>340280</v>
      </c>
      <c r="F59" s="1">
        <f t="shared" si="0"/>
        <v>10</v>
      </c>
      <c r="N59" s="1" t="s">
        <v>623</v>
      </c>
      <c r="O59" s="1" t="s">
        <v>642</v>
      </c>
      <c r="P59" s="1" t="s">
        <v>162</v>
      </c>
      <c r="Q59" s="1">
        <f t="shared" si="1"/>
        <v>10</v>
      </c>
      <c r="W59" s="1" t="str">
        <f>X59&amp;"-"&amp;COUNTIF($X$2:X59,X59)</f>
        <v>St Aldhelm-3</v>
      </c>
      <c r="X59" s="1" t="s">
        <v>136</v>
      </c>
      <c r="Y59" s="1" t="s">
        <v>139</v>
      </c>
    </row>
    <row r="60" spans="1:25">
      <c r="A60" s="1" t="s">
        <v>612</v>
      </c>
      <c r="B60" s="1" t="s">
        <v>613</v>
      </c>
      <c r="C60" s="1" t="s">
        <v>136</v>
      </c>
      <c r="D60" s="1" t="s">
        <v>703</v>
      </c>
      <c r="E60" s="1">
        <v>340661</v>
      </c>
      <c r="F60" s="1">
        <f t="shared" si="0"/>
        <v>18</v>
      </c>
      <c r="N60" s="1" t="s">
        <v>212</v>
      </c>
      <c r="O60" s="1" t="s">
        <v>648</v>
      </c>
      <c r="P60" s="1" t="s">
        <v>212</v>
      </c>
      <c r="Q60" s="1">
        <f t="shared" si="1"/>
        <v>3</v>
      </c>
      <c r="W60" s="1" t="str">
        <f>X60&amp;"-"&amp;COUNTIF($X$2:X60,X60)</f>
        <v>St Aldhelm-4</v>
      </c>
      <c r="X60" s="1" t="s">
        <v>136</v>
      </c>
      <c r="Y60" s="1" t="s">
        <v>703</v>
      </c>
    </row>
    <row r="61" spans="1:25">
      <c r="A61" s="1" t="s">
        <v>612</v>
      </c>
      <c r="B61" s="1" t="s">
        <v>613</v>
      </c>
      <c r="C61" s="1" t="s">
        <v>136</v>
      </c>
      <c r="D61" s="1" t="s">
        <v>140</v>
      </c>
      <c r="E61" s="1">
        <v>340285</v>
      </c>
      <c r="F61" s="1">
        <f t="shared" si="0"/>
        <v>20</v>
      </c>
      <c r="N61" s="1" t="s">
        <v>212</v>
      </c>
      <c r="O61" s="1" t="s">
        <v>648</v>
      </c>
      <c r="P61" s="1" t="s">
        <v>295</v>
      </c>
      <c r="Q61" s="1">
        <f t="shared" si="1"/>
        <v>3</v>
      </c>
      <c r="W61" s="1" t="str">
        <f>X61&amp;"-"&amp;COUNTIF($X$2:X61,X61)</f>
        <v>St Aldhelm-5</v>
      </c>
      <c r="X61" s="1" t="s">
        <v>136</v>
      </c>
      <c r="Y61" s="1" t="s">
        <v>140</v>
      </c>
    </row>
    <row r="62" spans="1:25">
      <c r="A62" s="1" t="s">
        <v>612</v>
      </c>
      <c r="B62" s="1" t="s">
        <v>613</v>
      </c>
      <c r="C62" s="1" t="s">
        <v>361</v>
      </c>
      <c r="D62" s="1" t="s">
        <v>360</v>
      </c>
      <c r="E62" s="1">
        <v>340286</v>
      </c>
      <c r="F62" s="1">
        <f t="shared" si="0"/>
        <v>8</v>
      </c>
      <c r="N62" s="1" t="s">
        <v>212</v>
      </c>
      <c r="O62" s="1" t="s">
        <v>648</v>
      </c>
      <c r="P62" s="1" t="s">
        <v>389</v>
      </c>
      <c r="Q62" s="1">
        <f t="shared" si="1"/>
        <v>1</v>
      </c>
      <c r="W62" s="1" t="str">
        <f>X62&amp;"-"&amp;COUNTIF($X$2:X62,X62)</f>
        <v>Swanage and Studland-1</v>
      </c>
      <c r="X62" s="1" t="s">
        <v>361</v>
      </c>
      <c r="Y62" s="1" t="s">
        <v>360</v>
      </c>
    </row>
    <row r="63" spans="1:25">
      <c r="A63" s="1" t="s">
        <v>612</v>
      </c>
      <c r="B63" s="1" t="s">
        <v>613</v>
      </c>
      <c r="C63" s="1" t="s">
        <v>361</v>
      </c>
      <c r="D63" s="1" t="s">
        <v>362</v>
      </c>
      <c r="E63" s="1">
        <v>340287</v>
      </c>
      <c r="F63" s="1">
        <f t="shared" si="0"/>
        <v>7</v>
      </c>
      <c r="N63" s="1" t="s">
        <v>212</v>
      </c>
      <c r="O63" s="1" t="s">
        <v>648</v>
      </c>
      <c r="P63" s="1" t="s">
        <v>441</v>
      </c>
      <c r="Q63" s="1">
        <f t="shared" si="1"/>
        <v>1</v>
      </c>
      <c r="W63" s="1" t="str">
        <f>X63&amp;"-"&amp;COUNTIF($X$2:X63,X63)</f>
        <v>Swanage and Studland-2</v>
      </c>
      <c r="X63" s="1" t="s">
        <v>361</v>
      </c>
      <c r="Y63" s="1" t="s">
        <v>362</v>
      </c>
    </row>
    <row r="64" spans="1:25">
      <c r="A64" s="1" t="s">
        <v>612</v>
      </c>
      <c r="B64" s="1" t="s">
        <v>613</v>
      </c>
      <c r="C64" s="1" t="s">
        <v>416</v>
      </c>
      <c r="D64" s="1" t="s">
        <v>416</v>
      </c>
      <c r="E64" s="1">
        <v>340290</v>
      </c>
      <c r="F64" s="1">
        <f t="shared" si="0"/>
        <v>7</v>
      </c>
      <c r="N64" s="1" t="s">
        <v>619</v>
      </c>
      <c r="O64" s="1" t="s">
        <v>631</v>
      </c>
      <c r="P64" s="1" t="s">
        <v>60</v>
      </c>
      <c r="Q64" s="1">
        <f t="shared" si="1"/>
        <v>1</v>
      </c>
      <c r="W64" s="1" t="str">
        <f>X64&amp;"-"&amp;COUNTIF($X$2:X64,X64)</f>
        <v>Wareham-1</v>
      </c>
      <c r="X64" s="1" t="s">
        <v>416</v>
      </c>
      <c r="Y64" s="1" t="s">
        <v>416</v>
      </c>
    </row>
    <row r="65" spans="1:25">
      <c r="A65" s="1" t="s">
        <v>612</v>
      </c>
      <c r="B65" s="1" t="s">
        <v>613</v>
      </c>
      <c r="C65" s="1" t="s">
        <v>464</v>
      </c>
      <c r="D65" s="1" t="s">
        <v>58</v>
      </c>
      <c r="E65" s="1">
        <v>340201</v>
      </c>
      <c r="F65" s="1">
        <f t="shared" si="0"/>
        <v>28</v>
      </c>
      <c r="N65" s="1" t="s">
        <v>619</v>
      </c>
      <c r="O65" s="1" t="s">
        <v>631</v>
      </c>
      <c r="P65" s="1" t="s">
        <v>185</v>
      </c>
      <c r="Q65" s="1">
        <f t="shared" si="1"/>
        <v>5</v>
      </c>
      <c r="W65" s="1" t="str">
        <f>X65&amp;"-"&amp;COUNTIF($X$2:X65,X65)</f>
        <v>West Purbeck-1</v>
      </c>
      <c r="X65" s="1" t="s">
        <v>464</v>
      </c>
      <c r="Y65" s="1" t="s">
        <v>58</v>
      </c>
    </row>
    <row r="66" spans="1:25">
      <c r="A66" s="1" t="s">
        <v>612</v>
      </c>
      <c r="B66" s="1" t="s">
        <v>613</v>
      </c>
      <c r="C66" s="1" t="s">
        <v>464</v>
      </c>
      <c r="D66" s="1" t="s">
        <v>59</v>
      </c>
      <c r="E66" s="1">
        <v>340203</v>
      </c>
      <c r="F66" s="1">
        <f t="shared" ref="F66:F129" si="2">LEN(D66)</f>
        <v>10</v>
      </c>
      <c r="N66" s="1" t="s">
        <v>619</v>
      </c>
      <c r="O66" s="1" t="s">
        <v>631</v>
      </c>
      <c r="P66" s="1" t="s">
        <v>749</v>
      </c>
      <c r="Q66" s="1">
        <f t="shared" ref="Q66:Q129" si="3">COUNTIF(C:C,P66)</f>
        <v>6</v>
      </c>
      <c r="W66" s="1" t="str">
        <f>X66&amp;"-"&amp;COUNTIF($X$2:X66,X66)</f>
        <v>West Purbeck-2</v>
      </c>
      <c r="X66" s="1" t="s">
        <v>464</v>
      </c>
      <c r="Y66" s="1" t="s">
        <v>59</v>
      </c>
    </row>
    <row r="67" spans="1:25">
      <c r="A67" s="1" t="s">
        <v>612</v>
      </c>
      <c r="B67" s="1" t="s">
        <v>613</v>
      </c>
      <c r="C67" s="1" t="s">
        <v>464</v>
      </c>
      <c r="D67" s="1" t="s">
        <v>528</v>
      </c>
      <c r="E67" s="1">
        <v>340296</v>
      </c>
      <c r="F67" s="1">
        <f t="shared" si="2"/>
        <v>43</v>
      </c>
      <c r="N67" s="1" t="s">
        <v>619</v>
      </c>
      <c r="O67" s="1" t="s">
        <v>631</v>
      </c>
      <c r="P67" s="1" t="s">
        <v>290</v>
      </c>
      <c r="Q67" s="1">
        <f t="shared" si="3"/>
        <v>6</v>
      </c>
      <c r="W67" s="1" t="str">
        <f>X67&amp;"-"&amp;COUNTIF($X$2:X67,X67)</f>
        <v>West Purbeck-3</v>
      </c>
      <c r="X67" s="1" t="s">
        <v>464</v>
      </c>
      <c r="Y67" s="1" t="s">
        <v>528</v>
      </c>
    </row>
    <row r="68" spans="1:25">
      <c r="A68" s="1" t="s">
        <v>612</v>
      </c>
      <c r="B68" s="1" t="s">
        <v>613</v>
      </c>
      <c r="C68" s="1" t="s">
        <v>464</v>
      </c>
      <c r="D68" s="1" t="s">
        <v>456</v>
      </c>
      <c r="E68" s="1">
        <v>340297</v>
      </c>
      <c r="F68" s="1">
        <f t="shared" si="2"/>
        <v>19</v>
      </c>
      <c r="N68" s="1" t="s">
        <v>619</v>
      </c>
      <c r="O68" s="1" t="s">
        <v>631</v>
      </c>
      <c r="P68" s="1" t="s">
        <v>723</v>
      </c>
      <c r="Q68" s="1">
        <f t="shared" si="3"/>
        <v>5</v>
      </c>
      <c r="W68" s="1" t="str">
        <f>X68&amp;"-"&amp;COUNTIF($X$2:X68,X68)</f>
        <v>West Purbeck-4</v>
      </c>
      <c r="X68" s="1" t="s">
        <v>464</v>
      </c>
      <c r="Y68" s="1" t="s">
        <v>456</v>
      </c>
    </row>
    <row r="69" spans="1:25">
      <c r="A69" s="1" t="s">
        <v>612</v>
      </c>
      <c r="B69" s="1" t="s">
        <v>615</v>
      </c>
      <c r="C69" s="1" t="s">
        <v>29</v>
      </c>
      <c r="D69" s="1" t="s">
        <v>29</v>
      </c>
      <c r="E69" s="1">
        <v>340300</v>
      </c>
      <c r="F69" s="1">
        <f t="shared" si="2"/>
        <v>9</v>
      </c>
      <c r="N69" s="1" t="s">
        <v>619</v>
      </c>
      <c r="O69" s="1" t="s">
        <v>631</v>
      </c>
      <c r="P69" s="1" t="s">
        <v>751</v>
      </c>
      <c r="Q69" s="1">
        <f t="shared" si="3"/>
        <v>5</v>
      </c>
      <c r="W69" s="1" t="str">
        <f>X69&amp;"-"&amp;COUNTIF($X$2:X69,X69)</f>
        <v>Alderholt-1</v>
      </c>
      <c r="X69" s="1" t="s">
        <v>29</v>
      </c>
      <c r="Y69" s="1" t="s">
        <v>29</v>
      </c>
    </row>
    <row r="70" spans="1:25">
      <c r="A70" s="1" t="s">
        <v>612</v>
      </c>
      <c r="B70" s="1" t="s">
        <v>615</v>
      </c>
      <c r="C70" s="1" t="s">
        <v>99</v>
      </c>
      <c r="D70" s="1" t="s">
        <v>99</v>
      </c>
      <c r="E70" s="1">
        <v>340301</v>
      </c>
      <c r="F70" s="1">
        <f t="shared" si="2"/>
        <v>13</v>
      </c>
      <c r="N70" s="1" t="s">
        <v>619</v>
      </c>
      <c r="O70" s="1" t="s">
        <v>631</v>
      </c>
      <c r="P70" s="1" t="s">
        <v>444</v>
      </c>
      <c r="Q70" s="1">
        <f t="shared" si="3"/>
        <v>6</v>
      </c>
      <c r="W70" s="1" t="str">
        <f>X70&amp;"-"&amp;COUNTIF($X$2:X70,X70)</f>
        <v>Canford Magna-1</v>
      </c>
      <c r="X70" s="1" t="s">
        <v>99</v>
      </c>
      <c r="Y70" s="1" t="s">
        <v>99</v>
      </c>
    </row>
    <row r="71" spans="1:25">
      <c r="A71" s="1" t="s">
        <v>612</v>
      </c>
      <c r="B71" s="1" t="s">
        <v>615</v>
      </c>
      <c r="C71" s="1" t="s">
        <v>135</v>
      </c>
      <c r="D71" s="1" t="s">
        <v>135</v>
      </c>
      <c r="E71" s="1">
        <v>340304</v>
      </c>
      <c r="F71" s="1">
        <f t="shared" si="2"/>
        <v>8</v>
      </c>
      <c r="N71" s="1" t="s">
        <v>309</v>
      </c>
      <c r="O71" s="1" t="s">
        <v>649</v>
      </c>
      <c r="P71" s="1" t="s">
        <v>308</v>
      </c>
      <c r="Q71" s="1">
        <f t="shared" si="3"/>
        <v>11</v>
      </c>
      <c r="W71" s="1" t="str">
        <f>X71&amp;"-"&amp;COUNTIF($X$2:X71,X71)</f>
        <v>Colehill-1</v>
      </c>
      <c r="X71" s="1" t="s">
        <v>135</v>
      </c>
      <c r="Y71" s="1" t="s">
        <v>135</v>
      </c>
    </row>
    <row r="72" spans="1:25">
      <c r="A72" s="1" t="s">
        <v>612</v>
      </c>
      <c r="B72" s="1" t="s">
        <v>615</v>
      </c>
      <c r="C72" s="1" t="s">
        <v>141</v>
      </c>
      <c r="D72" s="1" t="s">
        <v>141</v>
      </c>
      <c r="E72" s="1">
        <v>340305</v>
      </c>
      <c r="F72" s="1">
        <f t="shared" si="2"/>
        <v>12</v>
      </c>
      <c r="N72" s="1" t="s">
        <v>309</v>
      </c>
      <c r="O72" s="1" t="s">
        <v>649</v>
      </c>
      <c r="P72" s="1" t="s">
        <v>401</v>
      </c>
      <c r="Q72" s="1">
        <f t="shared" si="3"/>
        <v>15</v>
      </c>
      <c r="W72" s="1" t="str">
        <f>X72&amp;"-"&amp;COUNTIF($X$2:X72,X72)</f>
        <v>Corfe Mullen-1</v>
      </c>
      <c r="X72" s="1" t="s">
        <v>141</v>
      </c>
      <c r="Y72" s="1" t="s">
        <v>141</v>
      </c>
    </row>
    <row r="73" spans="1:25">
      <c r="A73" s="1" t="s">
        <v>612</v>
      </c>
      <c r="B73" s="1" t="s">
        <v>615</v>
      </c>
      <c r="C73" s="1" t="s">
        <v>700</v>
      </c>
      <c r="D73" s="1" t="s">
        <v>173</v>
      </c>
      <c r="E73" s="1">
        <v>340309</v>
      </c>
      <c r="F73" s="1">
        <f t="shared" si="2"/>
        <v>8</v>
      </c>
      <c r="N73" s="1" t="s">
        <v>618</v>
      </c>
      <c r="O73" s="1" t="s">
        <v>632</v>
      </c>
      <c r="P73" s="1" t="s">
        <v>71</v>
      </c>
      <c r="Q73" s="1">
        <f t="shared" si="3"/>
        <v>1</v>
      </c>
      <c r="W73" s="1" t="str">
        <f>X73&amp;"-"&amp;COUNTIF($X$2:X73,X73)</f>
        <v>Hampreston and Ferndown-1</v>
      </c>
      <c r="X73" s="1" t="s">
        <v>700</v>
      </c>
      <c r="Y73" s="1" t="s">
        <v>173</v>
      </c>
    </row>
    <row r="74" spans="1:25">
      <c r="A74" s="1" t="s">
        <v>612</v>
      </c>
      <c r="B74" s="1" t="s">
        <v>615</v>
      </c>
      <c r="C74" s="1" t="s">
        <v>700</v>
      </c>
      <c r="D74" s="1" t="s">
        <v>174</v>
      </c>
      <c r="E74" s="1">
        <v>340308</v>
      </c>
      <c r="F74" s="1">
        <f t="shared" si="2"/>
        <v>24</v>
      </c>
      <c r="N74" s="1" t="s">
        <v>618</v>
      </c>
      <c r="O74" s="1" t="s">
        <v>632</v>
      </c>
      <c r="P74" s="1" t="s">
        <v>72</v>
      </c>
      <c r="Q74" s="1">
        <f t="shared" si="3"/>
        <v>1</v>
      </c>
      <c r="W74" s="1" t="str">
        <f>X74&amp;"-"&amp;COUNTIF($X$2:X74,X74)</f>
        <v>Hampreston and Ferndown-2</v>
      </c>
      <c r="X74" s="1" t="s">
        <v>700</v>
      </c>
      <c r="Y74" s="1" t="s">
        <v>174</v>
      </c>
    </row>
    <row r="75" spans="1:25">
      <c r="A75" s="1" t="s">
        <v>612</v>
      </c>
      <c r="B75" s="1" t="s">
        <v>615</v>
      </c>
      <c r="C75" s="1" t="s">
        <v>593</v>
      </c>
      <c r="D75" s="1" t="s">
        <v>142</v>
      </c>
      <c r="E75" s="1">
        <v>340306</v>
      </c>
      <c r="F75" s="1">
        <f t="shared" si="2"/>
        <v>24</v>
      </c>
      <c r="N75" s="1" t="s">
        <v>618</v>
      </c>
      <c r="O75" s="1" t="s">
        <v>632</v>
      </c>
      <c r="P75" s="1" t="s">
        <v>73</v>
      </c>
      <c r="Q75" s="1">
        <f t="shared" si="3"/>
        <v>1</v>
      </c>
      <c r="W75" s="1" t="str">
        <f>X75&amp;"-"&amp;COUNTIF($X$2:X75,X75)</f>
        <v>Knowlton Circle-1</v>
      </c>
      <c r="X75" s="1" t="s">
        <v>593</v>
      </c>
      <c r="Y75" s="1" t="s">
        <v>142</v>
      </c>
    </row>
    <row r="76" spans="1:25">
      <c r="A76" s="1" t="s">
        <v>612</v>
      </c>
      <c r="B76" s="1" t="s">
        <v>615</v>
      </c>
      <c r="C76" s="1" t="s">
        <v>593</v>
      </c>
      <c r="D76" s="1" t="s">
        <v>143</v>
      </c>
      <c r="E76" s="1">
        <v>340307</v>
      </c>
      <c r="F76" s="1">
        <f t="shared" si="2"/>
        <v>10</v>
      </c>
      <c r="N76" s="1" t="s">
        <v>618</v>
      </c>
      <c r="O76" s="1" t="s">
        <v>632</v>
      </c>
      <c r="P76" s="1" t="s">
        <v>87</v>
      </c>
      <c r="Q76" s="1">
        <f t="shared" si="3"/>
        <v>1</v>
      </c>
      <c r="W76" s="1" t="str">
        <f>X76&amp;"-"&amp;COUNTIF($X$2:X76,X76)</f>
        <v>Knowlton Circle-2</v>
      </c>
      <c r="X76" s="1" t="s">
        <v>593</v>
      </c>
      <c r="Y76" s="1" t="s">
        <v>143</v>
      </c>
    </row>
    <row r="77" spans="1:25">
      <c r="A77" s="1" t="s">
        <v>612</v>
      </c>
      <c r="B77" s="1" t="s">
        <v>615</v>
      </c>
      <c r="C77" s="1" t="s">
        <v>593</v>
      </c>
      <c r="D77" s="1" t="s">
        <v>496</v>
      </c>
      <c r="E77" s="1">
        <v>340327</v>
      </c>
      <c r="F77" s="1">
        <f t="shared" si="2"/>
        <v>23</v>
      </c>
      <c r="N77" s="1" t="s">
        <v>618</v>
      </c>
      <c r="O77" s="1" t="s">
        <v>632</v>
      </c>
      <c r="P77" s="1" t="s">
        <v>97</v>
      </c>
      <c r="Q77" s="1">
        <f t="shared" si="3"/>
        <v>1</v>
      </c>
      <c r="W77" s="1" t="str">
        <f>X77&amp;"-"&amp;COUNTIF($X$2:X77,X77)</f>
        <v>Knowlton Circle-3</v>
      </c>
      <c r="X77" s="1" t="s">
        <v>593</v>
      </c>
      <c r="Y77" s="1" t="s">
        <v>496</v>
      </c>
    </row>
    <row r="78" spans="1:25">
      <c r="A78" s="1" t="s">
        <v>612</v>
      </c>
      <c r="B78" s="1" t="s">
        <v>615</v>
      </c>
      <c r="C78" s="1" t="s">
        <v>593</v>
      </c>
      <c r="D78" s="1" t="s">
        <v>728</v>
      </c>
      <c r="E78" s="1">
        <v>340663</v>
      </c>
      <c r="F78" s="1">
        <f t="shared" si="2"/>
        <v>12</v>
      </c>
      <c r="N78" s="1" t="s">
        <v>618</v>
      </c>
      <c r="O78" s="1" t="s">
        <v>632</v>
      </c>
      <c r="P78" s="1" t="s">
        <v>98</v>
      </c>
      <c r="Q78" s="1">
        <f t="shared" si="3"/>
        <v>1</v>
      </c>
      <c r="W78" s="1" t="str">
        <f>X78&amp;"-"&amp;COUNTIF($X$2:X78,X78)</f>
        <v>Knowlton Circle-4</v>
      </c>
      <c r="X78" s="1" t="s">
        <v>593</v>
      </c>
      <c r="Y78" s="1" t="s">
        <v>728</v>
      </c>
    </row>
    <row r="79" spans="1:25">
      <c r="A79" s="1" t="s">
        <v>612</v>
      </c>
      <c r="B79" s="1" t="s">
        <v>615</v>
      </c>
      <c r="C79" s="1" t="s">
        <v>593</v>
      </c>
      <c r="D79" s="1" t="s">
        <v>144</v>
      </c>
      <c r="E79" s="1">
        <v>340323</v>
      </c>
      <c r="F79" s="1">
        <f t="shared" si="2"/>
        <v>17</v>
      </c>
      <c r="N79" s="1" t="s">
        <v>618</v>
      </c>
      <c r="O79" s="1" t="s">
        <v>632</v>
      </c>
      <c r="P79" s="1" t="s">
        <v>145</v>
      </c>
      <c r="Q79" s="1">
        <f t="shared" si="3"/>
        <v>1</v>
      </c>
      <c r="W79" s="1" t="str">
        <f>X79&amp;"-"&amp;COUNTIF($X$2:X79,X79)</f>
        <v>Knowlton Circle-5</v>
      </c>
      <c r="X79" s="1" t="s">
        <v>593</v>
      </c>
      <c r="Y79" s="1" t="s">
        <v>144</v>
      </c>
    </row>
    <row r="80" spans="1:25">
      <c r="A80" s="1" t="s">
        <v>612</v>
      </c>
      <c r="B80" s="1" t="s">
        <v>615</v>
      </c>
      <c r="C80" s="1" t="s">
        <v>250</v>
      </c>
      <c r="D80" s="1" t="s">
        <v>509</v>
      </c>
      <c r="E80" s="1">
        <v>340324</v>
      </c>
      <c r="F80" s="1">
        <f t="shared" si="2"/>
        <v>42</v>
      </c>
      <c r="N80" s="1" t="s">
        <v>618</v>
      </c>
      <c r="O80" s="1" t="s">
        <v>632</v>
      </c>
      <c r="P80" s="1" t="s">
        <v>153</v>
      </c>
      <c r="Q80" s="1">
        <f t="shared" si="3"/>
        <v>1</v>
      </c>
      <c r="W80" s="1" t="str">
        <f>X80&amp;"-"&amp;COUNTIF($X$2:X80,X80)</f>
        <v>New Borough and Leigh St John (or Wimborne St John)-1</v>
      </c>
      <c r="X80" s="1" t="s">
        <v>250</v>
      </c>
      <c r="Y80" s="1" t="s">
        <v>509</v>
      </c>
    </row>
    <row r="81" spans="1:25">
      <c r="A81" s="1" t="s">
        <v>612</v>
      </c>
      <c r="B81" s="1" t="s">
        <v>615</v>
      </c>
      <c r="C81" s="1" t="s">
        <v>415</v>
      </c>
      <c r="D81" s="1" t="s">
        <v>415</v>
      </c>
      <c r="E81" s="1">
        <v>340318</v>
      </c>
      <c r="F81" s="1">
        <f t="shared" si="2"/>
        <v>7</v>
      </c>
      <c r="N81" s="1" t="s">
        <v>618</v>
      </c>
      <c r="O81" s="1" t="s">
        <v>632</v>
      </c>
      <c r="P81" s="1" t="s">
        <v>175</v>
      </c>
      <c r="Q81" s="1">
        <f t="shared" si="3"/>
        <v>1</v>
      </c>
      <c r="W81" s="1" t="str">
        <f>X81&amp;"-"&amp;COUNTIF($X$2:X81,X81)</f>
        <v>Verwood-1</v>
      </c>
      <c r="X81" s="1" t="s">
        <v>415</v>
      </c>
      <c r="Y81" s="1" t="s">
        <v>415</v>
      </c>
    </row>
    <row r="82" spans="1:25">
      <c r="A82" s="1" t="s">
        <v>612</v>
      </c>
      <c r="B82" s="1" t="s">
        <v>615</v>
      </c>
      <c r="C82" s="1" t="s">
        <v>423</v>
      </c>
      <c r="D82" s="1" t="s">
        <v>527</v>
      </c>
      <c r="E82" s="1">
        <v>340320</v>
      </c>
      <c r="F82" s="1">
        <f t="shared" si="2"/>
        <v>29</v>
      </c>
      <c r="N82" s="1" t="s">
        <v>618</v>
      </c>
      <c r="O82" s="1" t="s">
        <v>632</v>
      </c>
      <c r="P82" s="1" t="s">
        <v>184</v>
      </c>
      <c r="Q82" s="1">
        <f t="shared" si="3"/>
        <v>1</v>
      </c>
      <c r="W82" s="1" t="str">
        <f>X82&amp;"-"&amp;COUNTIF($X$2:X82,X82)</f>
        <v>West Moors-1</v>
      </c>
      <c r="X82" s="1" t="s">
        <v>423</v>
      </c>
      <c r="Y82" s="1" t="s">
        <v>527</v>
      </c>
    </row>
    <row r="83" spans="1:25">
      <c r="A83" s="1" t="s">
        <v>612</v>
      </c>
      <c r="B83" s="1" t="s">
        <v>615</v>
      </c>
      <c r="C83" s="1" t="s">
        <v>424</v>
      </c>
      <c r="D83" s="1" t="s">
        <v>424</v>
      </c>
      <c r="E83" s="1">
        <v>340321</v>
      </c>
      <c r="F83" s="1">
        <f t="shared" si="2"/>
        <v>11</v>
      </c>
      <c r="N83" s="1" t="s">
        <v>618</v>
      </c>
      <c r="O83" s="1" t="s">
        <v>632</v>
      </c>
      <c r="P83" s="1" t="s">
        <v>726</v>
      </c>
      <c r="Q83" s="1">
        <f t="shared" si="3"/>
        <v>1</v>
      </c>
      <c r="W83" s="1" t="str">
        <f>X83&amp;"-"&amp;COUNTIF($X$2:X83,X83)</f>
        <v>West Parley-1</v>
      </c>
      <c r="X83" s="1" t="s">
        <v>424</v>
      </c>
      <c r="Y83" s="1" t="s">
        <v>424</v>
      </c>
    </row>
    <row r="84" spans="1:25">
      <c r="A84" s="1" t="s">
        <v>612</v>
      </c>
      <c r="B84" s="1" t="s">
        <v>615</v>
      </c>
      <c r="C84" s="1" t="s">
        <v>500</v>
      </c>
      <c r="D84" s="1" t="s">
        <v>596</v>
      </c>
      <c r="E84" s="1">
        <v>340662</v>
      </c>
      <c r="F84" s="1">
        <f t="shared" si="2"/>
        <v>26</v>
      </c>
      <c r="N84" s="1" t="s">
        <v>618</v>
      </c>
      <c r="O84" s="1" t="s">
        <v>632</v>
      </c>
      <c r="P84" s="1" t="s">
        <v>197</v>
      </c>
      <c r="Q84" s="1">
        <f t="shared" si="3"/>
        <v>1</v>
      </c>
      <c r="W84" s="1" t="str">
        <f>X84&amp;"-"&amp;COUNTIF($X$2:X84,X84)</f>
        <v>Wimborne Minster and Wimborne Villages-1</v>
      </c>
      <c r="X84" s="1" t="s">
        <v>500</v>
      </c>
      <c r="Y84" s="1" t="s">
        <v>596</v>
      </c>
    </row>
    <row r="85" spans="1:25">
      <c r="A85" s="1" t="s">
        <v>612</v>
      </c>
      <c r="B85" s="1" t="s">
        <v>615</v>
      </c>
      <c r="C85" s="1" t="s">
        <v>500</v>
      </c>
      <c r="D85" s="1" t="s">
        <v>443</v>
      </c>
      <c r="E85" s="1">
        <v>340325</v>
      </c>
      <c r="F85" s="1">
        <f t="shared" si="2"/>
        <v>16</v>
      </c>
      <c r="N85" s="1" t="s">
        <v>618</v>
      </c>
      <c r="O85" s="1" t="s">
        <v>632</v>
      </c>
      <c r="P85" s="1" t="s">
        <v>198</v>
      </c>
      <c r="Q85" s="1">
        <f t="shared" si="3"/>
        <v>1</v>
      </c>
      <c r="W85" s="1" t="str">
        <f>X85&amp;"-"&amp;COUNTIF($X$2:X85,X85)</f>
        <v>Wimborne Minster and Wimborne Villages-2</v>
      </c>
      <c r="X85" s="1" t="s">
        <v>500</v>
      </c>
      <c r="Y85" s="1" t="s">
        <v>443</v>
      </c>
    </row>
    <row r="86" spans="1:25">
      <c r="A86" s="1" t="s">
        <v>612</v>
      </c>
      <c r="B86" s="1" t="s">
        <v>615</v>
      </c>
      <c r="C86" s="1" t="s">
        <v>500</v>
      </c>
      <c r="D86" s="1" t="s">
        <v>466</v>
      </c>
      <c r="E86" s="1">
        <v>340624</v>
      </c>
      <c r="F86" s="1">
        <f t="shared" si="2"/>
        <v>17</v>
      </c>
      <c r="N86" s="1" t="s">
        <v>618</v>
      </c>
      <c r="O86" s="1" t="s">
        <v>632</v>
      </c>
      <c r="P86" s="1" t="s">
        <v>206</v>
      </c>
      <c r="Q86" s="1">
        <f t="shared" si="3"/>
        <v>2</v>
      </c>
      <c r="W86" s="1" t="str">
        <f>X86&amp;"-"&amp;COUNTIF($X$2:X86,X86)</f>
        <v>Wimborne Minster and Wimborne Villages-3</v>
      </c>
      <c r="X86" s="1" t="s">
        <v>500</v>
      </c>
      <c r="Y86" s="1" t="s">
        <v>466</v>
      </c>
    </row>
    <row r="87" spans="1:25">
      <c r="A87" s="1" t="s">
        <v>614</v>
      </c>
      <c r="B87" s="1" t="s">
        <v>63</v>
      </c>
      <c r="C87" s="1" t="s">
        <v>62</v>
      </c>
      <c r="D87" s="1" t="s">
        <v>64</v>
      </c>
      <c r="E87" s="1">
        <v>340335</v>
      </c>
      <c r="F87" s="1">
        <f t="shared" si="2"/>
        <v>10</v>
      </c>
      <c r="N87" s="1" t="s">
        <v>618</v>
      </c>
      <c r="O87" s="1" t="s">
        <v>632</v>
      </c>
      <c r="P87" s="1" t="s">
        <v>256</v>
      </c>
      <c r="Q87" s="1">
        <f t="shared" si="3"/>
        <v>1</v>
      </c>
      <c r="W87" s="1" t="str">
        <f>X87&amp;"-"&amp;COUNTIF($X$2:X87,X87)</f>
        <v>Bourne Valley-1</v>
      </c>
      <c r="X87" s="1" t="s">
        <v>62</v>
      </c>
      <c r="Y87" s="1" t="s">
        <v>64</v>
      </c>
    </row>
    <row r="88" spans="1:25">
      <c r="A88" s="1" t="s">
        <v>614</v>
      </c>
      <c r="B88" s="1" t="s">
        <v>63</v>
      </c>
      <c r="C88" s="1" t="s">
        <v>62</v>
      </c>
      <c r="D88" s="1" t="s">
        <v>65</v>
      </c>
      <c r="E88" s="1">
        <v>340341</v>
      </c>
      <c r="F88" s="1">
        <f t="shared" si="2"/>
        <v>11</v>
      </c>
      <c r="N88" s="1" t="s">
        <v>618</v>
      </c>
      <c r="O88" s="1" t="s">
        <v>632</v>
      </c>
      <c r="P88" s="1" t="s">
        <v>266</v>
      </c>
      <c r="Q88" s="1">
        <f t="shared" si="3"/>
        <v>1</v>
      </c>
      <c r="W88" s="1" t="str">
        <f>X88&amp;"-"&amp;COUNTIF($X$2:X88,X88)</f>
        <v>Bourne Valley-2</v>
      </c>
      <c r="X88" s="1" t="s">
        <v>62</v>
      </c>
      <c r="Y88" s="1" t="s">
        <v>65</v>
      </c>
    </row>
    <row r="89" spans="1:25">
      <c r="A89" s="1" t="s">
        <v>614</v>
      </c>
      <c r="B89" s="1" t="s">
        <v>63</v>
      </c>
      <c r="C89" s="1" t="s">
        <v>62</v>
      </c>
      <c r="D89" s="1" t="s">
        <v>481</v>
      </c>
      <c r="E89" s="1">
        <v>340621</v>
      </c>
      <c r="F89" s="1">
        <f t="shared" si="2"/>
        <v>34</v>
      </c>
      <c r="N89" s="1" t="s">
        <v>618</v>
      </c>
      <c r="O89" s="1" t="s">
        <v>632</v>
      </c>
      <c r="P89" s="1" t="s">
        <v>267</v>
      </c>
      <c r="Q89" s="1">
        <f t="shared" si="3"/>
        <v>1</v>
      </c>
      <c r="W89" s="1" t="str">
        <f>X89&amp;"-"&amp;COUNTIF($X$2:X89,X89)</f>
        <v>Bourne Valley-3</v>
      </c>
      <c r="X89" s="1" t="s">
        <v>62</v>
      </c>
      <c r="Y89" s="1" t="s">
        <v>481</v>
      </c>
    </row>
    <row r="90" spans="1:25">
      <c r="A90" s="1" t="s">
        <v>614</v>
      </c>
      <c r="B90" s="1" t="s">
        <v>63</v>
      </c>
      <c r="C90" s="1" t="s">
        <v>62</v>
      </c>
      <c r="D90" s="1" t="s">
        <v>66</v>
      </c>
      <c r="E90" s="1">
        <v>340351</v>
      </c>
      <c r="F90" s="1">
        <f t="shared" si="2"/>
        <v>31</v>
      </c>
      <c r="N90" s="1" t="s">
        <v>618</v>
      </c>
      <c r="O90" s="1" t="s">
        <v>632</v>
      </c>
      <c r="P90" s="1" t="s">
        <v>277</v>
      </c>
      <c r="Q90" s="1">
        <f t="shared" si="3"/>
        <v>1</v>
      </c>
      <c r="W90" s="1" t="str">
        <f>X90&amp;"-"&amp;COUNTIF($X$2:X90,X90)</f>
        <v>Bourne Valley-4</v>
      </c>
      <c r="X90" s="1" t="s">
        <v>62</v>
      </c>
      <c r="Y90" s="1" t="s">
        <v>66</v>
      </c>
    </row>
    <row r="91" spans="1:25">
      <c r="A91" s="1" t="s">
        <v>614</v>
      </c>
      <c r="B91" s="1" t="s">
        <v>63</v>
      </c>
      <c r="C91" s="1" t="s">
        <v>62</v>
      </c>
      <c r="D91" s="1" t="s">
        <v>67</v>
      </c>
      <c r="E91" s="1">
        <v>340352</v>
      </c>
      <c r="F91" s="1">
        <f t="shared" si="2"/>
        <v>19</v>
      </c>
      <c r="N91" s="1" t="s">
        <v>618</v>
      </c>
      <c r="O91" s="1" t="s">
        <v>632</v>
      </c>
      <c r="P91" s="1" t="s">
        <v>363</v>
      </c>
      <c r="Q91" s="1">
        <f t="shared" si="3"/>
        <v>1</v>
      </c>
      <c r="W91" s="1" t="str">
        <f>X91&amp;"-"&amp;COUNTIF($X$2:X91,X91)</f>
        <v>Bourne Valley-5</v>
      </c>
      <c r="X91" s="1" t="s">
        <v>62</v>
      </c>
      <c r="Y91" s="1" t="s">
        <v>67</v>
      </c>
    </row>
    <row r="92" spans="1:25">
      <c r="A92" s="1" t="s">
        <v>614</v>
      </c>
      <c r="B92" s="1" t="s">
        <v>63</v>
      </c>
      <c r="C92" s="1" t="s">
        <v>126</v>
      </c>
      <c r="D92" s="1" t="s">
        <v>63</v>
      </c>
      <c r="E92" s="1">
        <v>340328</v>
      </c>
      <c r="F92" s="1">
        <f t="shared" si="2"/>
        <v>9</v>
      </c>
      <c r="N92" s="1" t="s">
        <v>618</v>
      </c>
      <c r="O92" s="1" t="s">
        <v>632</v>
      </c>
      <c r="P92" s="1" t="s">
        <v>727</v>
      </c>
      <c r="Q92" s="1">
        <f t="shared" si="3"/>
        <v>1</v>
      </c>
      <c r="W92" s="1" t="str">
        <f>X92&amp;"-"&amp;COUNTIF($X$2:X92,X92)</f>
        <v>Clarendon-1</v>
      </c>
      <c r="X92" s="1" t="s">
        <v>126</v>
      </c>
      <c r="Y92" s="1" t="s">
        <v>63</v>
      </c>
    </row>
    <row r="93" spans="1:25">
      <c r="A93" s="1" t="s">
        <v>614</v>
      </c>
      <c r="B93" s="1" t="s">
        <v>63</v>
      </c>
      <c r="C93" s="1" t="s">
        <v>126</v>
      </c>
      <c r="D93" s="1" t="s">
        <v>127</v>
      </c>
      <c r="E93" s="1">
        <v>340337</v>
      </c>
      <c r="F93" s="1">
        <f t="shared" si="2"/>
        <v>18</v>
      </c>
      <c r="N93" s="1" t="s">
        <v>613</v>
      </c>
      <c r="O93" s="1" t="s">
        <v>633</v>
      </c>
      <c r="P93" s="1" t="s">
        <v>136</v>
      </c>
      <c r="Q93" s="1">
        <f t="shared" si="3"/>
        <v>5</v>
      </c>
      <c r="W93" s="1" t="str">
        <f>X93&amp;"-"&amp;COUNTIF($X$2:X93,X93)</f>
        <v>Clarendon-2</v>
      </c>
      <c r="X93" s="1" t="s">
        <v>126</v>
      </c>
      <c r="Y93" s="1" t="s">
        <v>127</v>
      </c>
    </row>
    <row r="94" spans="1:25">
      <c r="A94" s="1" t="s">
        <v>614</v>
      </c>
      <c r="B94" s="1" t="s">
        <v>63</v>
      </c>
      <c r="C94" s="1" t="s">
        <v>126</v>
      </c>
      <c r="D94" s="1" t="s">
        <v>128</v>
      </c>
      <c r="E94" s="1">
        <v>340347</v>
      </c>
      <c r="F94" s="1">
        <f t="shared" si="2"/>
        <v>29</v>
      </c>
      <c r="N94" s="1" t="s">
        <v>613</v>
      </c>
      <c r="O94" s="1" t="s">
        <v>633</v>
      </c>
      <c r="P94" s="1" t="s">
        <v>361</v>
      </c>
      <c r="Q94" s="1">
        <f t="shared" si="3"/>
        <v>2</v>
      </c>
      <c r="W94" s="1" t="str">
        <f>X94&amp;"-"&amp;COUNTIF($X$2:X94,X94)</f>
        <v>Clarendon-3</v>
      </c>
      <c r="X94" s="1" t="s">
        <v>126</v>
      </c>
      <c r="Y94" s="1" t="s">
        <v>128</v>
      </c>
    </row>
    <row r="95" spans="1:25">
      <c r="A95" s="1" t="s">
        <v>614</v>
      </c>
      <c r="B95" s="1" t="s">
        <v>63</v>
      </c>
      <c r="C95" s="1" t="s">
        <v>126</v>
      </c>
      <c r="D95" s="1" t="s">
        <v>129</v>
      </c>
      <c r="E95" s="1">
        <v>340349</v>
      </c>
      <c r="F95" s="1">
        <f t="shared" si="2"/>
        <v>14</v>
      </c>
      <c r="N95" s="1" t="s">
        <v>613</v>
      </c>
      <c r="O95" s="1" t="s">
        <v>633</v>
      </c>
      <c r="P95" s="1" t="s">
        <v>416</v>
      </c>
      <c r="Q95" s="1">
        <f t="shared" si="3"/>
        <v>1</v>
      </c>
      <c r="W95" s="1" t="str">
        <f>X95&amp;"-"&amp;COUNTIF($X$2:X95,X95)</f>
        <v>Clarendon-4</v>
      </c>
      <c r="X95" s="1" t="s">
        <v>126</v>
      </c>
      <c r="Y95" s="1" t="s">
        <v>129</v>
      </c>
    </row>
    <row r="96" spans="1:25">
      <c r="A96" s="1" t="s">
        <v>614</v>
      </c>
      <c r="B96" s="1" t="s">
        <v>63</v>
      </c>
      <c r="C96" s="1" t="s">
        <v>126</v>
      </c>
      <c r="D96" s="1" t="s">
        <v>130</v>
      </c>
      <c r="E96" s="1">
        <v>340350</v>
      </c>
      <c r="F96" s="1">
        <f t="shared" si="2"/>
        <v>11</v>
      </c>
      <c r="N96" s="1" t="s">
        <v>613</v>
      </c>
      <c r="O96" s="1" t="s">
        <v>633</v>
      </c>
      <c r="P96" s="1" t="s">
        <v>464</v>
      </c>
      <c r="Q96" s="1">
        <f t="shared" si="3"/>
        <v>4</v>
      </c>
      <c r="W96" s="1" t="str">
        <f>X96&amp;"-"&amp;COUNTIF($X$2:X96,X96)</f>
        <v>Clarendon-5</v>
      </c>
      <c r="X96" s="1" t="s">
        <v>126</v>
      </c>
      <c r="Y96" s="1" t="s">
        <v>130</v>
      </c>
    </row>
    <row r="97" spans="1:25">
      <c r="A97" s="1" t="s">
        <v>614</v>
      </c>
      <c r="B97" s="1" t="s">
        <v>63</v>
      </c>
      <c r="C97" s="1" t="s">
        <v>126</v>
      </c>
      <c r="D97" s="1" t="s">
        <v>131</v>
      </c>
      <c r="E97" s="1">
        <v>340354</v>
      </c>
      <c r="F97" s="1">
        <f t="shared" si="2"/>
        <v>10</v>
      </c>
      <c r="N97" s="1" t="s">
        <v>626</v>
      </c>
      <c r="O97" s="1" t="s">
        <v>638</v>
      </c>
      <c r="P97" s="1" t="s">
        <v>57</v>
      </c>
      <c r="Q97" s="1">
        <f t="shared" si="3"/>
        <v>1</v>
      </c>
      <c r="W97" s="1" t="str">
        <f>X97&amp;"-"&amp;COUNTIF($X$2:X97,X97)</f>
        <v>Clarendon-6</v>
      </c>
      <c r="X97" s="1" t="s">
        <v>126</v>
      </c>
      <c r="Y97" s="1" t="s">
        <v>131</v>
      </c>
    </row>
    <row r="98" spans="1:25">
      <c r="A98" s="1" t="s">
        <v>614</v>
      </c>
      <c r="B98" s="1" t="s">
        <v>63</v>
      </c>
      <c r="C98" s="1" t="s">
        <v>155</v>
      </c>
      <c r="D98" s="1" t="s">
        <v>156</v>
      </c>
      <c r="E98" s="1">
        <v>340332</v>
      </c>
      <c r="F98" s="1">
        <f t="shared" si="2"/>
        <v>8</v>
      </c>
      <c r="N98" s="1" t="s">
        <v>626</v>
      </c>
      <c r="O98" s="1" t="s">
        <v>638</v>
      </c>
      <c r="P98" s="1" t="s">
        <v>154</v>
      </c>
      <c r="Q98" s="1">
        <f t="shared" si="3"/>
        <v>1</v>
      </c>
      <c r="W98" s="1" t="str">
        <f>X98&amp;"-"&amp;COUNTIF($X$2:X98,X98)</f>
        <v>Forest and Avon-1</v>
      </c>
      <c r="X98" s="1" t="s">
        <v>155</v>
      </c>
      <c r="Y98" s="1" t="s">
        <v>156</v>
      </c>
    </row>
    <row r="99" spans="1:25">
      <c r="A99" s="1" t="s">
        <v>614</v>
      </c>
      <c r="B99" s="1" t="s">
        <v>63</v>
      </c>
      <c r="C99" s="1" t="s">
        <v>155</v>
      </c>
      <c r="D99" s="1" t="s">
        <v>157</v>
      </c>
      <c r="E99" s="1">
        <v>340336</v>
      </c>
      <c r="F99" s="1">
        <f t="shared" si="2"/>
        <v>7</v>
      </c>
      <c r="N99" s="1" t="s">
        <v>626</v>
      </c>
      <c r="O99" s="1" t="s">
        <v>638</v>
      </c>
      <c r="P99" s="1" t="s">
        <v>176</v>
      </c>
      <c r="Q99" s="1">
        <f t="shared" si="3"/>
        <v>1</v>
      </c>
      <c r="W99" s="1" t="str">
        <f>X99&amp;"-"&amp;COUNTIF($X$2:X99,X99)</f>
        <v>Forest and Avon-2</v>
      </c>
      <c r="X99" s="1" t="s">
        <v>155</v>
      </c>
      <c r="Y99" s="1" t="s">
        <v>157</v>
      </c>
    </row>
    <row r="100" spans="1:25">
      <c r="A100" s="1" t="s">
        <v>614</v>
      </c>
      <c r="B100" s="1" t="s">
        <v>63</v>
      </c>
      <c r="C100" s="1" t="s">
        <v>155</v>
      </c>
      <c r="D100" s="1" t="s">
        <v>158</v>
      </c>
      <c r="E100" s="1">
        <v>340339</v>
      </c>
      <c r="F100" s="1">
        <f t="shared" si="2"/>
        <v>8</v>
      </c>
      <c r="N100" s="1" t="s">
        <v>626</v>
      </c>
      <c r="O100" s="1" t="s">
        <v>638</v>
      </c>
      <c r="P100" s="1" t="s">
        <v>303</v>
      </c>
      <c r="Q100" s="1">
        <f t="shared" si="3"/>
        <v>2</v>
      </c>
      <c r="W100" s="1" t="str">
        <f>X100&amp;"-"&amp;COUNTIF($X$2:X100,X100)</f>
        <v>Forest and Avon-3</v>
      </c>
      <c r="X100" s="1" t="s">
        <v>155</v>
      </c>
      <c r="Y100" s="1" t="s">
        <v>158</v>
      </c>
    </row>
    <row r="101" spans="1:25">
      <c r="A101" s="1" t="s">
        <v>614</v>
      </c>
      <c r="B101" s="1" t="s">
        <v>63</v>
      </c>
      <c r="C101" s="1" t="s">
        <v>155</v>
      </c>
      <c r="D101" s="1" t="s">
        <v>159</v>
      </c>
      <c r="E101" s="1">
        <v>340345</v>
      </c>
      <c r="F101" s="1">
        <f t="shared" si="2"/>
        <v>9</v>
      </c>
      <c r="N101" s="1" t="s">
        <v>626</v>
      </c>
      <c r="O101" s="1" t="s">
        <v>638</v>
      </c>
      <c r="P101" s="1" t="s">
        <v>305</v>
      </c>
      <c r="Q101" s="1">
        <f t="shared" si="3"/>
        <v>1</v>
      </c>
      <c r="W101" s="1" t="str">
        <f>X101&amp;"-"&amp;COUNTIF($X$2:X101,X101)</f>
        <v>Forest and Avon-4</v>
      </c>
      <c r="X101" s="1" t="s">
        <v>155</v>
      </c>
      <c r="Y101" s="1" t="s">
        <v>159</v>
      </c>
    </row>
    <row r="102" spans="1:25">
      <c r="A102" s="1" t="s">
        <v>614</v>
      </c>
      <c r="B102" s="1" t="s">
        <v>63</v>
      </c>
      <c r="C102" s="1" t="s">
        <v>155</v>
      </c>
      <c r="D102" s="1" t="s">
        <v>502</v>
      </c>
      <c r="E102" s="1">
        <v>340340</v>
      </c>
      <c r="F102" s="1">
        <f t="shared" si="2"/>
        <v>23</v>
      </c>
      <c r="N102" s="1" t="s">
        <v>626</v>
      </c>
      <c r="O102" s="1" t="s">
        <v>638</v>
      </c>
      <c r="P102" s="1" t="s">
        <v>306</v>
      </c>
      <c r="Q102" s="1">
        <f t="shared" si="3"/>
        <v>1</v>
      </c>
      <c r="W102" s="1" t="str">
        <f>X102&amp;"-"&amp;COUNTIF($X$2:X102,X102)</f>
        <v>Forest and Avon-5</v>
      </c>
      <c r="X102" s="1" t="s">
        <v>155</v>
      </c>
      <c r="Y102" s="1" t="s">
        <v>502</v>
      </c>
    </row>
    <row r="103" spans="1:25">
      <c r="A103" s="1" t="s">
        <v>614</v>
      </c>
      <c r="B103" s="1" t="s">
        <v>63</v>
      </c>
      <c r="C103" s="1" t="s">
        <v>155</v>
      </c>
      <c r="D103" s="1" t="s">
        <v>501</v>
      </c>
      <c r="E103" s="1">
        <v>340346</v>
      </c>
      <c r="F103" s="1">
        <f t="shared" si="2"/>
        <v>16</v>
      </c>
      <c r="N103" s="1" t="s">
        <v>626</v>
      </c>
      <c r="O103" s="1" t="s">
        <v>638</v>
      </c>
      <c r="P103" s="1" t="s">
        <v>307</v>
      </c>
      <c r="Q103" s="1">
        <f t="shared" si="3"/>
        <v>1</v>
      </c>
      <c r="W103" s="1" t="str">
        <f>X103&amp;"-"&amp;COUNTIF($X$2:X103,X103)</f>
        <v>Forest and Avon-6</v>
      </c>
      <c r="X103" s="1" t="s">
        <v>155</v>
      </c>
      <c r="Y103" s="1" t="s">
        <v>501</v>
      </c>
    </row>
    <row r="104" spans="1:25">
      <c r="A104" s="1" t="s">
        <v>614</v>
      </c>
      <c r="B104" s="1" t="s">
        <v>622</v>
      </c>
      <c r="C104" s="1" t="s">
        <v>107</v>
      </c>
      <c r="D104" s="1" t="s">
        <v>106</v>
      </c>
      <c r="E104" s="1">
        <v>340375</v>
      </c>
      <c r="F104" s="1">
        <f t="shared" si="2"/>
        <v>15</v>
      </c>
      <c r="N104" s="1" t="s">
        <v>610</v>
      </c>
      <c r="O104" s="1" t="s">
        <v>643</v>
      </c>
      <c r="P104" s="1" t="s">
        <v>216</v>
      </c>
      <c r="Q104" s="1">
        <f t="shared" si="3"/>
        <v>13</v>
      </c>
      <c r="W104" s="1" t="str">
        <f>X104&amp;"-"&amp;COUNTIF($X$2:X104,X104)</f>
        <v>Chalke Valley-1</v>
      </c>
      <c r="X104" s="1" t="s">
        <v>107</v>
      </c>
      <c r="Y104" s="1" t="s">
        <v>106</v>
      </c>
    </row>
    <row r="105" spans="1:25">
      <c r="A105" s="1" t="s">
        <v>614</v>
      </c>
      <c r="B105" s="1" t="s">
        <v>622</v>
      </c>
      <c r="C105" s="1" t="s">
        <v>107</v>
      </c>
      <c r="D105" s="1" t="s">
        <v>108</v>
      </c>
      <c r="E105" s="1">
        <v>340376</v>
      </c>
      <c r="F105" s="1">
        <f t="shared" si="2"/>
        <v>30</v>
      </c>
      <c r="N105" s="1" t="s">
        <v>610</v>
      </c>
      <c r="O105" s="1" t="s">
        <v>643</v>
      </c>
      <c r="P105" s="1" t="s">
        <v>285</v>
      </c>
      <c r="Q105" s="1">
        <f t="shared" si="3"/>
        <v>5</v>
      </c>
      <c r="W105" s="1" t="str">
        <f>X105&amp;"-"&amp;COUNTIF($X$2:X105,X105)</f>
        <v>Chalke Valley-2</v>
      </c>
      <c r="X105" s="1" t="s">
        <v>107</v>
      </c>
      <c r="Y105" s="1" t="s">
        <v>108</v>
      </c>
    </row>
    <row r="106" spans="1:25">
      <c r="A106" s="1" t="s">
        <v>614</v>
      </c>
      <c r="B106" s="1" t="s">
        <v>622</v>
      </c>
      <c r="C106" s="1" t="s">
        <v>107</v>
      </c>
      <c r="D106" s="1" t="s">
        <v>109</v>
      </c>
      <c r="E106" s="1">
        <v>340377</v>
      </c>
      <c r="F106" s="1">
        <f t="shared" si="2"/>
        <v>11</v>
      </c>
      <c r="N106" s="1" t="s">
        <v>610</v>
      </c>
      <c r="O106" s="1" t="s">
        <v>643</v>
      </c>
      <c r="P106" s="1" t="s">
        <v>494</v>
      </c>
      <c r="Q106" s="1">
        <f t="shared" si="3"/>
        <v>3</v>
      </c>
      <c r="W106" s="1" t="str">
        <f>X106&amp;"-"&amp;COUNTIF($X$2:X106,X106)</f>
        <v>Chalke Valley-3</v>
      </c>
      <c r="X106" s="1" t="s">
        <v>107</v>
      </c>
      <c r="Y106" s="1" t="s">
        <v>109</v>
      </c>
    </row>
    <row r="107" spans="1:25">
      <c r="A107" s="1" t="s">
        <v>614</v>
      </c>
      <c r="B107" s="1" t="s">
        <v>622</v>
      </c>
      <c r="C107" s="1" t="s">
        <v>107</v>
      </c>
      <c r="D107" s="1" t="s">
        <v>110</v>
      </c>
      <c r="E107" s="1">
        <v>340333</v>
      </c>
      <c r="F107" s="1">
        <f t="shared" si="2"/>
        <v>8</v>
      </c>
      <c r="N107" s="1" t="s">
        <v>610</v>
      </c>
      <c r="O107" s="1" t="s">
        <v>643</v>
      </c>
      <c r="P107" s="1" t="s">
        <v>366</v>
      </c>
      <c r="Q107" s="1">
        <f t="shared" si="3"/>
        <v>16</v>
      </c>
      <c r="W107" s="1" t="str">
        <f>X107&amp;"-"&amp;COUNTIF($X$2:X107,X107)</f>
        <v>Chalke Valley-4</v>
      </c>
      <c r="X107" s="1" t="s">
        <v>107</v>
      </c>
      <c r="Y107" s="1" t="s">
        <v>110</v>
      </c>
    </row>
    <row r="108" spans="1:25">
      <c r="A108" s="1" t="s">
        <v>614</v>
      </c>
      <c r="B108" s="1" t="s">
        <v>622</v>
      </c>
      <c r="C108" s="1" t="s">
        <v>107</v>
      </c>
      <c r="D108" s="1" t="s">
        <v>492</v>
      </c>
      <c r="E108" s="1">
        <v>340378</v>
      </c>
      <c r="F108" s="1">
        <f t="shared" si="2"/>
        <v>12</v>
      </c>
      <c r="N108" s="1" t="s">
        <v>621</v>
      </c>
      <c r="O108" s="1" t="s">
        <v>639</v>
      </c>
      <c r="P108" s="1" t="s">
        <v>30</v>
      </c>
      <c r="Q108" s="1">
        <f t="shared" si="3"/>
        <v>1</v>
      </c>
      <c r="W108" s="1" t="str">
        <f>X108&amp;"-"&amp;COUNTIF($X$2:X108,X108)</f>
        <v>Chalke Valley-5</v>
      </c>
      <c r="X108" s="1" t="s">
        <v>107</v>
      </c>
      <c r="Y108" s="1" t="s">
        <v>492</v>
      </c>
    </row>
    <row r="109" spans="1:25">
      <c r="A109" s="1" t="s">
        <v>614</v>
      </c>
      <c r="B109" s="1" t="s">
        <v>622</v>
      </c>
      <c r="C109" s="1" t="s">
        <v>107</v>
      </c>
      <c r="D109" s="1" t="s">
        <v>111</v>
      </c>
      <c r="E109" s="1">
        <v>340334</v>
      </c>
      <c r="F109" s="1">
        <f t="shared" si="2"/>
        <v>19</v>
      </c>
      <c r="N109" s="1" t="s">
        <v>621</v>
      </c>
      <c r="O109" s="1" t="s">
        <v>639</v>
      </c>
      <c r="P109" s="1" t="s">
        <v>37</v>
      </c>
      <c r="Q109" s="1">
        <f t="shared" si="3"/>
        <v>7</v>
      </c>
      <c r="W109" s="1" t="str">
        <f>X109&amp;"-"&amp;COUNTIF($X$2:X109,X109)</f>
        <v>Chalke Valley-6</v>
      </c>
      <c r="X109" s="1" t="s">
        <v>107</v>
      </c>
      <c r="Y109" s="1" t="s">
        <v>111</v>
      </c>
    </row>
    <row r="110" spans="1:25">
      <c r="A110" s="1" t="s">
        <v>614</v>
      </c>
      <c r="B110" s="1" t="s">
        <v>622</v>
      </c>
      <c r="C110" s="1" t="s">
        <v>107</v>
      </c>
      <c r="D110" s="1" t="s">
        <v>112</v>
      </c>
      <c r="E110" s="1">
        <v>340382</v>
      </c>
      <c r="F110" s="1">
        <f t="shared" si="2"/>
        <v>29</v>
      </c>
      <c r="N110" s="1" t="s">
        <v>621</v>
      </c>
      <c r="O110" s="1" t="s">
        <v>639</v>
      </c>
      <c r="P110" s="1" t="s">
        <v>460</v>
      </c>
      <c r="Q110" s="1">
        <f t="shared" si="3"/>
        <v>2</v>
      </c>
      <c r="W110" s="1" t="str">
        <f>X110&amp;"-"&amp;COUNTIF($X$2:X110,X110)</f>
        <v>Chalke Valley-7</v>
      </c>
      <c r="X110" s="1" t="s">
        <v>107</v>
      </c>
      <c r="Y110" s="1" t="s">
        <v>112</v>
      </c>
    </row>
    <row r="111" spans="1:25">
      <c r="A111" s="1" t="s">
        <v>614</v>
      </c>
      <c r="B111" s="1" t="s">
        <v>622</v>
      </c>
      <c r="C111" s="1" t="s">
        <v>107</v>
      </c>
      <c r="D111" s="1" t="s">
        <v>113</v>
      </c>
      <c r="E111" s="1">
        <v>340390</v>
      </c>
      <c r="F111" s="1">
        <f t="shared" si="2"/>
        <v>51</v>
      </c>
      <c r="N111" s="1" t="s">
        <v>621</v>
      </c>
      <c r="O111" s="1" t="s">
        <v>639</v>
      </c>
      <c r="P111" s="1" t="s">
        <v>302</v>
      </c>
      <c r="Q111" s="1">
        <f t="shared" si="3"/>
        <v>1</v>
      </c>
      <c r="W111" s="1" t="str">
        <f>X111&amp;"-"&amp;COUNTIF($X$2:X111,X111)</f>
        <v>Chalke Valley-8</v>
      </c>
      <c r="X111" s="1" t="s">
        <v>107</v>
      </c>
      <c r="Y111" s="1" t="s">
        <v>113</v>
      </c>
    </row>
    <row r="112" spans="1:25">
      <c r="A112" s="1" t="s">
        <v>614</v>
      </c>
      <c r="B112" s="1" t="s">
        <v>622</v>
      </c>
      <c r="C112" s="1" t="s">
        <v>107</v>
      </c>
      <c r="D112" s="1" t="s">
        <v>114</v>
      </c>
      <c r="E112" s="1">
        <v>340342</v>
      </c>
      <c r="F112" s="1">
        <f t="shared" si="2"/>
        <v>32</v>
      </c>
      <c r="N112" s="1" t="s">
        <v>621</v>
      </c>
      <c r="O112" s="1" t="s">
        <v>639</v>
      </c>
      <c r="P112" s="1" t="s">
        <v>451</v>
      </c>
      <c r="Q112" s="1">
        <f t="shared" si="3"/>
        <v>1</v>
      </c>
      <c r="W112" s="1" t="str">
        <f>X112&amp;"-"&amp;COUNTIF($X$2:X112,X112)</f>
        <v>Chalke Valley-9</v>
      </c>
      <c r="X112" s="1" t="s">
        <v>107</v>
      </c>
      <c r="Y112" s="1" t="s">
        <v>114</v>
      </c>
    </row>
    <row r="113" spans="1:25">
      <c r="A113" s="1" t="s">
        <v>614</v>
      </c>
      <c r="B113" s="1" t="s">
        <v>622</v>
      </c>
      <c r="C113" s="1" t="s">
        <v>750</v>
      </c>
      <c r="D113" s="1" t="s">
        <v>237</v>
      </c>
      <c r="E113" s="1">
        <v>340373</v>
      </c>
      <c r="F113" s="1">
        <f t="shared" si="2"/>
        <v>30</v>
      </c>
      <c r="N113" s="1" t="s">
        <v>621</v>
      </c>
      <c r="O113" s="1" t="s">
        <v>639</v>
      </c>
      <c r="P113" s="1" t="s">
        <v>200</v>
      </c>
      <c r="Q113" s="1">
        <f t="shared" si="3"/>
        <v>3</v>
      </c>
      <c r="W113" s="1" t="str">
        <f>X113&amp;"-"&amp;COUNTIF($X$2:X113,X113)</f>
        <v>Lower Nadder-1</v>
      </c>
      <c r="X113" s="1" t="s">
        <v>750</v>
      </c>
      <c r="Y113" s="1" t="s">
        <v>237</v>
      </c>
    </row>
    <row r="114" spans="1:25">
      <c r="A114" s="1" t="s">
        <v>614</v>
      </c>
      <c r="B114" s="1" t="s">
        <v>622</v>
      </c>
      <c r="C114" s="1" t="s">
        <v>750</v>
      </c>
      <c r="D114" s="1" t="s">
        <v>238</v>
      </c>
      <c r="E114" s="1">
        <v>340374</v>
      </c>
      <c r="F114" s="1">
        <f t="shared" si="2"/>
        <v>10</v>
      </c>
      <c r="N114" s="1" t="s">
        <v>611</v>
      </c>
      <c r="O114" s="1" t="s">
        <v>644</v>
      </c>
      <c r="P114" s="1" t="s">
        <v>278</v>
      </c>
      <c r="Q114" s="1">
        <f t="shared" si="3"/>
        <v>1</v>
      </c>
      <c r="W114" s="1" t="str">
        <f>X114&amp;"-"&amp;COUNTIF($X$2:X114,X114)</f>
        <v>Lower Nadder-2</v>
      </c>
      <c r="X114" s="1" t="s">
        <v>750</v>
      </c>
      <c r="Y114" s="1" t="s">
        <v>238</v>
      </c>
    </row>
    <row r="115" spans="1:25">
      <c r="A115" s="1" t="s">
        <v>614</v>
      </c>
      <c r="B115" s="1" t="s">
        <v>622</v>
      </c>
      <c r="C115" s="1" t="s">
        <v>750</v>
      </c>
      <c r="D115" s="1" t="s">
        <v>240</v>
      </c>
      <c r="E115" s="1">
        <v>340381</v>
      </c>
      <c r="F115" s="1">
        <f t="shared" si="2"/>
        <v>20</v>
      </c>
      <c r="N115" s="1" t="s">
        <v>611</v>
      </c>
      <c r="O115" s="1" t="s">
        <v>644</v>
      </c>
      <c r="P115" s="1" t="s">
        <v>694</v>
      </c>
      <c r="Q115" s="1">
        <f t="shared" si="3"/>
        <v>1</v>
      </c>
      <c r="W115" s="1" t="str">
        <f>X115&amp;"-"&amp;COUNTIF($X$2:X115,X115)</f>
        <v>Lower Nadder-3</v>
      </c>
      <c r="X115" s="1" t="s">
        <v>750</v>
      </c>
      <c r="Y115" s="1" t="s">
        <v>240</v>
      </c>
    </row>
    <row r="116" spans="1:25">
      <c r="A116" s="1" t="s">
        <v>614</v>
      </c>
      <c r="B116" s="1" t="s">
        <v>622</v>
      </c>
      <c r="C116" s="1" t="s">
        <v>750</v>
      </c>
      <c r="D116" s="1" t="s">
        <v>241</v>
      </c>
      <c r="E116" s="1">
        <v>340385</v>
      </c>
      <c r="F116" s="1">
        <f t="shared" si="2"/>
        <v>6</v>
      </c>
      <c r="N116" s="1" t="s">
        <v>611</v>
      </c>
      <c r="O116" s="1" t="s">
        <v>644</v>
      </c>
      <c r="P116" s="1" t="s">
        <v>430</v>
      </c>
      <c r="Q116" s="1">
        <f t="shared" si="3"/>
        <v>1</v>
      </c>
      <c r="W116" s="1" t="str">
        <f>X116&amp;"-"&amp;COUNTIF($X$2:X116,X116)</f>
        <v>Lower Nadder-4</v>
      </c>
      <c r="X116" s="1" t="s">
        <v>750</v>
      </c>
      <c r="Y116" s="1" t="s">
        <v>241</v>
      </c>
    </row>
    <row r="117" spans="1:25">
      <c r="A117" s="1" t="s">
        <v>614</v>
      </c>
      <c r="B117" s="1" t="s">
        <v>622</v>
      </c>
      <c r="C117" s="1" t="s">
        <v>750</v>
      </c>
      <c r="D117" s="1" t="s">
        <v>244</v>
      </c>
      <c r="E117" s="1">
        <v>340394</v>
      </c>
      <c r="F117" s="1">
        <f t="shared" si="2"/>
        <v>6</v>
      </c>
      <c r="N117" s="1" t="s">
        <v>611</v>
      </c>
      <c r="O117" s="1" t="s">
        <v>644</v>
      </c>
      <c r="P117" s="1" t="s">
        <v>432</v>
      </c>
      <c r="Q117" s="1">
        <f t="shared" si="3"/>
        <v>6</v>
      </c>
      <c r="W117" s="1" t="str">
        <f>X117&amp;"-"&amp;COUNTIF($X$2:X117,X117)</f>
        <v>Lower Nadder-5</v>
      </c>
      <c r="X117" s="1" t="s">
        <v>750</v>
      </c>
      <c r="Y117" s="1" t="s">
        <v>244</v>
      </c>
    </row>
    <row r="118" spans="1:25">
      <c r="A118" s="1" t="s">
        <v>614</v>
      </c>
      <c r="B118" s="1" t="s">
        <v>622</v>
      </c>
      <c r="C118" s="1" t="s">
        <v>750</v>
      </c>
      <c r="D118" s="1" t="s">
        <v>246</v>
      </c>
      <c r="E118" s="1">
        <v>340401</v>
      </c>
      <c r="F118" s="1">
        <f t="shared" si="2"/>
        <v>17</v>
      </c>
      <c r="N118" s="1" t="s">
        <v>611</v>
      </c>
      <c r="O118" s="1" t="s">
        <v>644</v>
      </c>
      <c r="P118" s="1" t="s">
        <v>695</v>
      </c>
      <c r="Q118" s="1">
        <f t="shared" si="3"/>
        <v>2</v>
      </c>
      <c r="W118" s="1" t="str">
        <f>X118&amp;"-"&amp;COUNTIF($X$2:X118,X118)</f>
        <v>Lower Nadder-6</v>
      </c>
      <c r="X118" s="1" t="s">
        <v>750</v>
      </c>
      <c r="Y118" s="1" t="s">
        <v>246</v>
      </c>
    </row>
    <row r="119" spans="1:25">
      <c r="A119" s="1" t="s">
        <v>614</v>
      </c>
      <c r="B119" s="1" t="s">
        <v>622</v>
      </c>
      <c r="C119" s="1" t="s">
        <v>750</v>
      </c>
      <c r="D119" s="1" t="s">
        <v>248</v>
      </c>
      <c r="E119" s="1">
        <v>340403</v>
      </c>
      <c r="F119" s="1">
        <f t="shared" si="2"/>
        <v>32</v>
      </c>
      <c r="N119" s="1" t="s">
        <v>611</v>
      </c>
      <c r="O119" s="1" t="s">
        <v>644</v>
      </c>
      <c r="P119" s="1" t="s">
        <v>457</v>
      </c>
      <c r="Q119" s="1">
        <f t="shared" si="3"/>
        <v>1</v>
      </c>
      <c r="W119" s="1" t="str">
        <f>X119&amp;"-"&amp;COUNTIF($X$2:X119,X119)</f>
        <v>Lower Nadder-7</v>
      </c>
      <c r="X119" s="1" t="s">
        <v>750</v>
      </c>
      <c r="Y119" s="1" t="s">
        <v>248</v>
      </c>
    </row>
    <row r="120" spans="1:25">
      <c r="A120" s="1" t="s">
        <v>614</v>
      </c>
      <c r="B120" s="1" t="s">
        <v>622</v>
      </c>
      <c r="C120" s="1" t="s">
        <v>342</v>
      </c>
      <c r="D120" s="1" t="s">
        <v>343</v>
      </c>
      <c r="E120" s="1">
        <v>340386</v>
      </c>
      <c r="F120" s="1">
        <f t="shared" si="2"/>
        <v>17</v>
      </c>
      <c r="N120" s="1" t="s">
        <v>615</v>
      </c>
      <c r="O120" s="1" t="s">
        <v>634</v>
      </c>
      <c r="P120" s="1" t="s">
        <v>29</v>
      </c>
      <c r="Q120" s="1">
        <f t="shared" si="3"/>
        <v>1</v>
      </c>
      <c r="W120" s="1" t="str">
        <f>X120&amp;"-"&amp;COUNTIF($X$2:X120,X120)</f>
        <v>St Bartholomew-1</v>
      </c>
      <c r="X120" s="1" t="s">
        <v>342</v>
      </c>
      <c r="Y120" s="1" t="s">
        <v>343</v>
      </c>
    </row>
    <row r="121" spans="1:25">
      <c r="A121" s="1" t="s">
        <v>614</v>
      </c>
      <c r="B121" s="1" t="s">
        <v>622</v>
      </c>
      <c r="C121" s="1" t="s">
        <v>342</v>
      </c>
      <c r="D121" s="1" t="s">
        <v>344</v>
      </c>
      <c r="E121" s="1">
        <v>340387</v>
      </c>
      <c r="F121" s="1">
        <f t="shared" si="2"/>
        <v>29</v>
      </c>
      <c r="N121" s="1" t="s">
        <v>615</v>
      </c>
      <c r="O121" s="1" t="s">
        <v>634</v>
      </c>
      <c r="P121" s="1" t="s">
        <v>99</v>
      </c>
      <c r="Q121" s="1">
        <f t="shared" si="3"/>
        <v>1</v>
      </c>
      <c r="W121" s="1" t="str">
        <f>X121&amp;"-"&amp;COUNTIF($X$2:X121,X121)</f>
        <v>St Bartholomew-2</v>
      </c>
      <c r="X121" s="1" t="s">
        <v>342</v>
      </c>
      <c r="Y121" s="1" t="s">
        <v>344</v>
      </c>
    </row>
    <row r="122" spans="1:25">
      <c r="A122" s="1" t="s">
        <v>614</v>
      </c>
      <c r="B122" s="1" t="s">
        <v>622</v>
      </c>
      <c r="C122" s="1" t="s">
        <v>342</v>
      </c>
      <c r="D122" s="1" t="s">
        <v>345</v>
      </c>
      <c r="E122" s="1">
        <v>340389</v>
      </c>
      <c r="F122" s="1">
        <f t="shared" si="2"/>
        <v>11</v>
      </c>
      <c r="N122" s="1" t="s">
        <v>615</v>
      </c>
      <c r="O122" s="1" t="s">
        <v>634</v>
      </c>
      <c r="P122" s="1" t="s">
        <v>135</v>
      </c>
      <c r="Q122" s="1">
        <f t="shared" si="3"/>
        <v>1</v>
      </c>
      <c r="W122" s="1" t="str">
        <f>X122&amp;"-"&amp;COUNTIF($X$2:X122,X122)</f>
        <v>St Bartholomew-3</v>
      </c>
      <c r="X122" s="1" t="s">
        <v>342</v>
      </c>
      <c r="Y122" s="1" t="s">
        <v>345</v>
      </c>
    </row>
    <row r="123" spans="1:25">
      <c r="A123" s="1" t="s">
        <v>614</v>
      </c>
      <c r="B123" s="1" t="s">
        <v>622</v>
      </c>
      <c r="C123" s="1" t="s">
        <v>342</v>
      </c>
      <c r="D123" s="1" t="s">
        <v>346</v>
      </c>
      <c r="E123" s="1">
        <v>340398</v>
      </c>
      <c r="F123" s="1">
        <f t="shared" si="2"/>
        <v>9</v>
      </c>
      <c r="N123" s="1" t="s">
        <v>615</v>
      </c>
      <c r="O123" s="1" t="s">
        <v>634</v>
      </c>
      <c r="P123" s="1" t="s">
        <v>141</v>
      </c>
      <c r="Q123" s="1">
        <f t="shared" si="3"/>
        <v>1</v>
      </c>
      <c r="W123" s="1" t="str">
        <f>X123&amp;"-"&amp;COUNTIF($X$2:X123,X123)</f>
        <v>St Bartholomew-4</v>
      </c>
      <c r="X123" s="1" t="s">
        <v>342</v>
      </c>
      <c r="Y123" s="1" t="s">
        <v>346</v>
      </c>
    </row>
    <row r="124" spans="1:25">
      <c r="A124" s="1" t="s">
        <v>614</v>
      </c>
      <c r="B124" s="1" t="s">
        <v>622</v>
      </c>
      <c r="C124" s="1" t="s">
        <v>342</v>
      </c>
      <c r="D124" s="1" t="s">
        <v>347</v>
      </c>
      <c r="E124" s="1">
        <v>340399</v>
      </c>
      <c r="F124" s="1">
        <f t="shared" si="2"/>
        <v>6</v>
      </c>
      <c r="N124" s="1" t="s">
        <v>615</v>
      </c>
      <c r="O124" s="1" t="s">
        <v>634</v>
      </c>
      <c r="P124" s="1" t="s">
        <v>700</v>
      </c>
      <c r="Q124" s="1">
        <f t="shared" si="3"/>
        <v>2</v>
      </c>
      <c r="W124" s="1" t="str">
        <f>X124&amp;"-"&amp;COUNTIF($X$2:X124,X124)</f>
        <v>St Bartholomew-5</v>
      </c>
      <c r="X124" s="1" t="s">
        <v>342</v>
      </c>
      <c r="Y124" s="1" t="s">
        <v>347</v>
      </c>
    </row>
    <row r="125" spans="1:25">
      <c r="A125" s="1" t="s">
        <v>614</v>
      </c>
      <c r="B125" s="1" t="s">
        <v>622</v>
      </c>
      <c r="C125" s="1" t="s">
        <v>752</v>
      </c>
      <c r="D125" s="1" t="s">
        <v>236</v>
      </c>
      <c r="E125" s="1">
        <v>340372</v>
      </c>
      <c r="F125" s="1">
        <f t="shared" si="2"/>
        <v>5</v>
      </c>
      <c r="N125" s="1" t="s">
        <v>615</v>
      </c>
      <c r="O125" s="1" t="s">
        <v>634</v>
      </c>
      <c r="P125" s="1" t="s">
        <v>593</v>
      </c>
      <c r="Q125" s="1">
        <f t="shared" si="3"/>
        <v>5</v>
      </c>
      <c r="W125" s="1" t="str">
        <f>X125&amp;"-"&amp;COUNTIF($X$2:X125,X125)</f>
        <v>Upper Nadder-1</v>
      </c>
      <c r="X125" s="1" t="s">
        <v>752</v>
      </c>
      <c r="Y125" s="1" t="s">
        <v>236</v>
      </c>
    </row>
    <row r="126" spans="1:25">
      <c r="A126" s="1" t="s">
        <v>614</v>
      </c>
      <c r="B126" s="1" t="s">
        <v>622</v>
      </c>
      <c r="C126" s="1" t="s">
        <v>752</v>
      </c>
      <c r="D126" s="1" t="s">
        <v>239</v>
      </c>
      <c r="E126" s="1">
        <v>340380</v>
      </c>
      <c r="F126" s="1">
        <f t="shared" si="2"/>
        <v>8</v>
      </c>
      <c r="N126" s="1" t="s">
        <v>615</v>
      </c>
      <c r="O126" s="1" t="s">
        <v>634</v>
      </c>
      <c r="P126" s="1" t="s">
        <v>250</v>
      </c>
      <c r="Q126" s="1">
        <f t="shared" si="3"/>
        <v>1</v>
      </c>
      <c r="W126" s="1" t="str">
        <f>X126&amp;"-"&amp;COUNTIF($X$2:X126,X126)</f>
        <v>Upper Nadder-2</v>
      </c>
      <c r="X126" s="1" t="s">
        <v>752</v>
      </c>
      <c r="Y126" s="1" t="s">
        <v>239</v>
      </c>
    </row>
    <row r="127" spans="1:25">
      <c r="A127" s="1" t="s">
        <v>614</v>
      </c>
      <c r="B127" s="1" t="s">
        <v>622</v>
      </c>
      <c r="C127" s="1" t="s">
        <v>752</v>
      </c>
      <c r="D127" s="1" t="s">
        <v>242</v>
      </c>
      <c r="E127" s="1">
        <v>340392</v>
      </c>
      <c r="F127" s="1">
        <f t="shared" si="2"/>
        <v>39</v>
      </c>
      <c r="N127" s="1" t="s">
        <v>615</v>
      </c>
      <c r="O127" s="1" t="s">
        <v>634</v>
      </c>
      <c r="P127" s="1" t="s">
        <v>415</v>
      </c>
      <c r="Q127" s="1">
        <f t="shared" si="3"/>
        <v>1</v>
      </c>
      <c r="W127" s="1" t="str">
        <f>X127&amp;"-"&amp;COUNTIF($X$2:X127,X127)</f>
        <v>Upper Nadder-3</v>
      </c>
      <c r="X127" s="1" t="s">
        <v>752</v>
      </c>
      <c r="Y127" s="1" t="s">
        <v>242</v>
      </c>
    </row>
    <row r="128" spans="1:25">
      <c r="A128" s="1" t="s">
        <v>614</v>
      </c>
      <c r="B128" s="1" t="s">
        <v>622</v>
      </c>
      <c r="C128" s="1" t="s">
        <v>752</v>
      </c>
      <c r="D128" s="1" t="s">
        <v>243</v>
      </c>
      <c r="E128" s="1">
        <v>340393</v>
      </c>
      <c r="F128" s="1">
        <f t="shared" si="2"/>
        <v>16</v>
      </c>
      <c r="N128" s="1" t="s">
        <v>615</v>
      </c>
      <c r="O128" s="1" t="s">
        <v>634</v>
      </c>
      <c r="P128" s="1" t="s">
        <v>423</v>
      </c>
      <c r="Q128" s="1">
        <f t="shared" si="3"/>
        <v>1</v>
      </c>
      <c r="W128" s="1" t="str">
        <f>X128&amp;"-"&amp;COUNTIF($X$2:X128,X128)</f>
        <v>Upper Nadder-4</v>
      </c>
      <c r="X128" s="1" t="s">
        <v>752</v>
      </c>
      <c r="Y128" s="1" t="s">
        <v>243</v>
      </c>
    </row>
    <row r="129" spans="1:25">
      <c r="A129" s="1" t="s">
        <v>614</v>
      </c>
      <c r="B129" s="1" t="s">
        <v>622</v>
      </c>
      <c r="C129" s="1" t="s">
        <v>752</v>
      </c>
      <c r="D129" s="1" t="s">
        <v>245</v>
      </c>
      <c r="E129" s="1">
        <v>340395</v>
      </c>
      <c r="F129" s="1">
        <f t="shared" si="2"/>
        <v>34</v>
      </c>
      <c r="N129" s="1" t="s">
        <v>615</v>
      </c>
      <c r="O129" s="1" t="s">
        <v>634</v>
      </c>
      <c r="P129" s="1" t="s">
        <v>424</v>
      </c>
      <c r="Q129" s="1">
        <f t="shared" si="3"/>
        <v>1</v>
      </c>
      <c r="W129" s="1" t="str">
        <f>X129&amp;"-"&amp;COUNTIF($X$2:X129,X129)</f>
        <v>Upper Nadder-5</v>
      </c>
      <c r="X129" s="1" t="s">
        <v>752</v>
      </c>
      <c r="Y129" s="1" t="s">
        <v>245</v>
      </c>
    </row>
    <row r="130" spans="1:25">
      <c r="A130" s="1" t="s">
        <v>614</v>
      </c>
      <c r="B130" s="1" t="s">
        <v>622</v>
      </c>
      <c r="C130" s="1" t="s">
        <v>752</v>
      </c>
      <c r="D130" s="1" t="s">
        <v>247</v>
      </c>
      <c r="E130" s="1">
        <v>340402</v>
      </c>
      <c r="F130" s="1">
        <f t="shared" ref="F130:F193" si="4">LEN(D130)</f>
        <v>13</v>
      </c>
      <c r="N130" s="1" t="s">
        <v>615</v>
      </c>
      <c r="O130" s="1" t="s">
        <v>634</v>
      </c>
      <c r="P130" s="1" t="s">
        <v>500</v>
      </c>
      <c r="Q130" s="1">
        <f t="shared" ref="Q130" si="5">COUNTIF(C:C,P130)</f>
        <v>3</v>
      </c>
      <c r="W130" s="1" t="str">
        <f>X130&amp;"-"&amp;COUNTIF($X$2:X130,X130)</f>
        <v>Upper Nadder-6</v>
      </c>
      <c r="X130" s="1" t="s">
        <v>752</v>
      </c>
      <c r="Y130" s="1" t="s">
        <v>247</v>
      </c>
    </row>
    <row r="131" spans="1:25">
      <c r="A131" s="1" t="s">
        <v>614</v>
      </c>
      <c r="B131" s="1" t="s">
        <v>622</v>
      </c>
      <c r="C131" s="1" t="s">
        <v>752</v>
      </c>
      <c r="D131" s="1" t="s">
        <v>249</v>
      </c>
      <c r="E131" s="1">
        <v>340405</v>
      </c>
      <c r="F131" s="1">
        <f t="shared" si="4"/>
        <v>7</v>
      </c>
      <c r="W131" s="1" t="str">
        <f>X131&amp;"-"&amp;COUNTIF($X$2:X131,X131)</f>
        <v>Upper Nadder-7</v>
      </c>
      <c r="X131" s="1" t="s">
        <v>752</v>
      </c>
      <c r="Y131" s="1" t="s">
        <v>249</v>
      </c>
    </row>
    <row r="132" spans="1:25">
      <c r="A132" s="1" t="s">
        <v>614</v>
      </c>
      <c r="B132" s="1" t="s">
        <v>622</v>
      </c>
      <c r="C132" s="1" t="s">
        <v>425</v>
      </c>
      <c r="D132" s="1" t="s">
        <v>426</v>
      </c>
      <c r="E132" s="1">
        <v>340384</v>
      </c>
      <c r="F132" s="1">
        <f t="shared" si="4"/>
        <v>8</v>
      </c>
      <c r="W132" s="1" t="str">
        <f>X132&amp;"-"&amp;COUNTIF($X$2:X132,X132)</f>
        <v>Western Downland-1</v>
      </c>
      <c r="X132" s="1" t="s">
        <v>425</v>
      </c>
      <c r="Y132" s="1" t="s">
        <v>426</v>
      </c>
    </row>
    <row r="133" spans="1:25">
      <c r="A133" s="1" t="s">
        <v>614</v>
      </c>
      <c r="B133" s="1" t="s">
        <v>622</v>
      </c>
      <c r="C133" s="1" t="s">
        <v>425</v>
      </c>
      <c r="D133" s="1" t="s">
        <v>427</v>
      </c>
      <c r="E133" s="1">
        <v>340397</v>
      </c>
      <c r="F133" s="1">
        <f t="shared" si="4"/>
        <v>6</v>
      </c>
      <c r="W133" s="1" t="str">
        <f>X133&amp;"-"&amp;COUNTIF($X$2:X133,X133)</f>
        <v>Western Downland-2</v>
      </c>
      <c r="X133" s="1" t="s">
        <v>425</v>
      </c>
      <c r="Y133" s="1" t="s">
        <v>427</v>
      </c>
    </row>
    <row r="134" spans="1:25">
      <c r="A134" s="1" t="s">
        <v>614</v>
      </c>
      <c r="B134" s="1" t="s">
        <v>622</v>
      </c>
      <c r="C134" s="1" t="s">
        <v>425</v>
      </c>
      <c r="D134" s="1" t="s">
        <v>428</v>
      </c>
      <c r="E134" s="1">
        <v>340607</v>
      </c>
      <c r="F134" s="1">
        <f t="shared" si="4"/>
        <v>10</v>
      </c>
      <c r="W134" s="1" t="str">
        <f>X134&amp;"-"&amp;COUNTIF($X$2:X134,X134)</f>
        <v>Western Downland-3</v>
      </c>
      <c r="X134" s="1" t="s">
        <v>425</v>
      </c>
      <c r="Y134" s="1" t="s">
        <v>428</v>
      </c>
    </row>
    <row r="135" spans="1:25">
      <c r="A135" s="1" t="s">
        <v>614</v>
      </c>
      <c r="B135" s="1" t="s">
        <v>622</v>
      </c>
      <c r="C135" s="1" t="s">
        <v>425</v>
      </c>
      <c r="D135" s="1" t="s">
        <v>429</v>
      </c>
      <c r="E135" s="1">
        <v>340608</v>
      </c>
      <c r="F135" s="1">
        <f t="shared" si="4"/>
        <v>9</v>
      </c>
      <c r="W135" s="1" t="str">
        <f>X135&amp;"-"&amp;COUNTIF($X$2:X135,X135)</f>
        <v>Western Downland-4</v>
      </c>
      <c r="X135" s="1" t="s">
        <v>425</v>
      </c>
      <c r="Y135" s="1" t="s">
        <v>429</v>
      </c>
    </row>
    <row r="136" spans="1:25">
      <c r="A136" s="1" t="s">
        <v>614</v>
      </c>
      <c r="B136" s="1" t="s">
        <v>622</v>
      </c>
      <c r="C136" s="1" t="s">
        <v>442</v>
      </c>
      <c r="D136" s="1" t="s">
        <v>442</v>
      </c>
      <c r="E136" s="1">
        <v>340467</v>
      </c>
      <c r="F136" s="1">
        <f t="shared" si="4"/>
        <v>41</v>
      </c>
      <c r="W136" s="1" t="str">
        <f>X136&amp;"-"&amp;COUNTIF($X$2:X136,X136)</f>
        <v>Wilton with Netherhampton and Fugglestone-1</v>
      </c>
      <c r="X136" s="1" t="s">
        <v>442</v>
      </c>
      <c r="Y136" s="1" t="s">
        <v>442</v>
      </c>
    </row>
    <row r="137" spans="1:25">
      <c r="A137" s="1" t="s">
        <v>614</v>
      </c>
      <c r="B137" s="1" t="s">
        <v>627</v>
      </c>
      <c r="C137" s="1" t="s">
        <v>133</v>
      </c>
      <c r="D137" s="1" t="s">
        <v>132</v>
      </c>
      <c r="E137" s="1">
        <v>340414</v>
      </c>
      <c r="F137" s="1">
        <f t="shared" si="4"/>
        <v>24</v>
      </c>
      <c r="W137" s="1" t="str">
        <f>X137&amp;"-"&amp;COUNTIF($X$2:X137,X137)</f>
        <v>Cley Hill Villages-1</v>
      </c>
      <c r="X137" s="1" t="s">
        <v>133</v>
      </c>
      <c r="Y137" s="1" t="s">
        <v>132</v>
      </c>
    </row>
    <row r="138" spans="1:25">
      <c r="A138" s="1" t="s">
        <v>614</v>
      </c>
      <c r="B138" s="1" t="s">
        <v>627</v>
      </c>
      <c r="C138" s="1" t="s">
        <v>133</v>
      </c>
      <c r="D138" s="1" t="s">
        <v>134</v>
      </c>
      <c r="E138" s="1">
        <v>340410</v>
      </c>
      <c r="F138" s="1">
        <f t="shared" si="4"/>
        <v>29</v>
      </c>
      <c r="W138" s="1" t="str">
        <f>X138&amp;"-"&amp;COUNTIF($X$2:X138,X138)</f>
        <v>Cley Hill Villages-2</v>
      </c>
      <c r="X138" s="1" t="s">
        <v>133</v>
      </c>
      <c r="Y138" s="1" t="s">
        <v>134</v>
      </c>
    </row>
    <row r="139" spans="1:25">
      <c r="A139" s="1" t="s">
        <v>614</v>
      </c>
      <c r="B139" s="1" t="s">
        <v>627</v>
      </c>
      <c r="C139" s="1" t="s">
        <v>701</v>
      </c>
      <c r="D139" s="1" t="s">
        <v>231</v>
      </c>
      <c r="E139" s="1">
        <v>340424</v>
      </c>
      <c r="F139" s="1">
        <f t="shared" si="4"/>
        <v>4</v>
      </c>
      <c r="W139" s="1" t="str">
        <f>X139&amp;"-"&amp;COUNTIF($X$2:X139,X139)</f>
        <v>Mere with West Knoyle-1</v>
      </c>
      <c r="X139" s="1" t="s">
        <v>701</v>
      </c>
      <c r="Y139" s="1" t="s">
        <v>231</v>
      </c>
    </row>
    <row r="140" spans="1:25">
      <c r="A140" s="1" t="s">
        <v>614</v>
      </c>
      <c r="B140" s="1" t="s">
        <v>627</v>
      </c>
      <c r="C140" s="1" t="s">
        <v>701</v>
      </c>
      <c r="D140" s="1" t="s">
        <v>232</v>
      </c>
      <c r="E140" s="1">
        <v>340433</v>
      </c>
      <c r="F140" s="1">
        <f t="shared" si="4"/>
        <v>11</v>
      </c>
      <c r="W140" s="1" t="str">
        <f>X140&amp;"-"&amp;COUNTIF($X$2:X140,X140)</f>
        <v>Mere with West Knoyle-2</v>
      </c>
      <c r="X140" s="1" t="s">
        <v>701</v>
      </c>
      <c r="Y140" s="1" t="s">
        <v>232</v>
      </c>
    </row>
    <row r="141" spans="1:25">
      <c r="A141" s="1" t="s">
        <v>614</v>
      </c>
      <c r="B141" s="1" t="s">
        <v>627</v>
      </c>
      <c r="C141" s="1" t="s">
        <v>493</v>
      </c>
      <c r="D141" s="1" t="s">
        <v>364</v>
      </c>
      <c r="E141" s="1">
        <v>340406</v>
      </c>
      <c r="F141" s="1">
        <f t="shared" si="4"/>
        <v>23</v>
      </c>
      <c r="W141" s="1" t="str">
        <f>X141&amp;"-"&amp;COUNTIF($X$2:X141,X141)</f>
        <v>River Were-1</v>
      </c>
      <c r="X141" s="1" t="s">
        <v>493</v>
      </c>
      <c r="Y141" s="1" t="s">
        <v>364</v>
      </c>
    </row>
    <row r="142" spans="1:25">
      <c r="A142" s="1" t="s">
        <v>614</v>
      </c>
      <c r="B142" s="1" t="s">
        <v>627</v>
      </c>
      <c r="C142" s="1" t="s">
        <v>493</v>
      </c>
      <c r="D142" s="1" t="s">
        <v>516</v>
      </c>
      <c r="E142" s="1">
        <v>340430</v>
      </c>
      <c r="F142" s="1">
        <f t="shared" si="4"/>
        <v>19</v>
      </c>
      <c r="W142" s="1" t="str">
        <f>X142&amp;"-"&amp;COUNTIF($X$2:X142,X142)</f>
        <v>River Were-2</v>
      </c>
      <c r="X142" s="1" t="s">
        <v>493</v>
      </c>
      <c r="Y142" s="1" t="s">
        <v>516</v>
      </c>
    </row>
    <row r="143" spans="1:25">
      <c r="A143" s="1" t="s">
        <v>614</v>
      </c>
      <c r="B143" s="1" t="s">
        <v>627</v>
      </c>
      <c r="C143" s="1" t="s">
        <v>493</v>
      </c>
      <c r="D143" s="1" t="s">
        <v>365</v>
      </c>
      <c r="E143" s="1">
        <v>340428</v>
      </c>
      <c r="F143" s="1">
        <f t="shared" si="4"/>
        <v>15</v>
      </c>
      <c r="W143" s="1" t="str">
        <f>X143&amp;"-"&amp;COUNTIF($X$2:X143,X143)</f>
        <v>River Were-3</v>
      </c>
      <c r="X143" s="1" t="s">
        <v>493</v>
      </c>
      <c r="Y143" s="1" t="s">
        <v>365</v>
      </c>
    </row>
    <row r="144" spans="1:25">
      <c r="A144" s="1" t="s">
        <v>614</v>
      </c>
      <c r="B144" s="1" t="s">
        <v>627</v>
      </c>
      <c r="C144" s="1" t="s">
        <v>702</v>
      </c>
      <c r="D144" s="1" t="s">
        <v>230</v>
      </c>
      <c r="E144" s="1">
        <v>340423</v>
      </c>
      <c r="F144" s="1">
        <f t="shared" si="4"/>
        <v>14</v>
      </c>
      <c r="W144" s="1" t="str">
        <f>X144&amp;"-"&amp;COUNTIF($X$2:X144,X144)</f>
        <v>Upper Stour with Maiden Bradley-1</v>
      </c>
      <c r="X144" s="1" t="s">
        <v>702</v>
      </c>
      <c r="Y144" s="1" t="s">
        <v>230</v>
      </c>
    </row>
    <row r="145" spans="1:25">
      <c r="A145" s="1" t="s">
        <v>614</v>
      </c>
      <c r="B145" s="1" t="s">
        <v>627</v>
      </c>
      <c r="C145" s="1" t="s">
        <v>702</v>
      </c>
      <c r="D145" s="1" t="s">
        <v>390</v>
      </c>
      <c r="E145" s="1">
        <v>340434</v>
      </c>
      <c r="F145" s="1">
        <f t="shared" si="4"/>
        <v>11</v>
      </c>
      <c r="W145" s="1" t="str">
        <f>X145&amp;"-"&amp;COUNTIF($X$2:X145,X145)</f>
        <v>Upper Stour with Maiden Bradley-2</v>
      </c>
      <c r="X145" s="1" t="s">
        <v>702</v>
      </c>
      <c r="Y145" s="1" t="s">
        <v>390</v>
      </c>
    </row>
    <row r="146" spans="1:25">
      <c r="A146" s="1" t="s">
        <v>614</v>
      </c>
      <c r="B146" s="1" t="s">
        <v>627</v>
      </c>
      <c r="C146" s="1" t="s">
        <v>391</v>
      </c>
      <c r="D146" s="1" t="s">
        <v>392</v>
      </c>
      <c r="E146" s="1">
        <v>340450</v>
      </c>
      <c r="F146" s="1">
        <f t="shared" si="4"/>
        <v>6</v>
      </c>
      <c r="W146" s="1" t="str">
        <f>X146&amp;"-"&amp;COUNTIF($X$2:X146,X146)</f>
        <v>Upper Wylye Valley Team-1</v>
      </c>
      <c r="X146" s="1" t="s">
        <v>391</v>
      </c>
      <c r="Y146" s="1" t="s">
        <v>392</v>
      </c>
    </row>
    <row r="147" spans="1:25">
      <c r="A147" s="1" t="s">
        <v>614</v>
      </c>
      <c r="B147" s="1" t="s">
        <v>627</v>
      </c>
      <c r="C147" s="1" t="s">
        <v>391</v>
      </c>
      <c r="D147" s="1" t="s">
        <v>393</v>
      </c>
      <c r="E147" s="1">
        <v>340453</v>
      </c>
      <c r="F147" s="1">
        <f t="shared" si="4"/>
        <v>15</v>
      </c>
      <c r="W147" s="1" t="str">
        <f>X147&amp;"-"&amp;COUNTIF($X$2:X147,X147)</f>
        <v>Upper Wylye Valley Team-2</v>
      </c>
      <c r="X147" s="1" t="s">
        <v>391</v>
      </c>
      <c r="Y147" s="1" t="s">
        <v>393</v>
      </c>
    </row>
    <row r="148" spans="1:25">
      <c r="A148" s="1" t="s">
        <v>614</v>
      </c>
      <c r="B148" s="1" t="s">
        <v>627</v>
      </c>
      <c r="C148" s="1" t="s">
        <v>391</v>
      </c>
      <c r="D148" s="1" t="s">
        <v>394</v>
      </c>
      <c r="E148" s="1">
        <v>340454</v>
      </c>
      <c r="F148" s="1">
        <f t="shared" si="4"/>
        <v>16</v>
      </c>
      <c r="W148" s="1" t="str">
        <f>X148&amp;"-"&amp;COUNTIF($X$2:X148,X148)</f>
        <v>Upper Wylye Valley Team-3</v>
      </c>
      <c r="X148" s="1" t="s">
        <v>391</v>
      </c>
      <c r="Y148" s="1" t="s">
        <v>394</v>
      </c>
    </row>
    <row r="149" spans="1:25">
      <c r="A149" s="1" t="s">
        <v>614</v>
      </c>
      <c r="B149" s="1" t="s">
        <v>627</v>
      </c>
      <c r="C149" s="1" t="s">
        <v>391</v>
      </c>
      <c r="D149" s="1" t="s">
        <v>395</v>
      </c>
      <c r="E149" s="1">
        <v>340419</v>
      </c>
      <c r="F149" s="1">
        <f t="shared" si="4"/>
        <v>38</v>
      </c>
      <c r="W149" s="1" t="str">
        <f>X149&amp;"-"&amp;COUNTIF($X$2:X149,X149)</f>
        <v>Upper Wylye Valley Team-4</v>
      </c>
      <c r="X149" s="1" t="s">
        <v>391</v>
      </c>
      <c r="Y149" s="1" t="s">
        <v>395</v>
      </c>
    </row>
    <row r="150" spans="1:25">
      <c r="A150" s="1" t="s">
        <v>614</v>
      </c>
      <c r="B150" s="1" t="s">
        <v>627</v>
      </c>
      <c r="C150" s="1" t="s">
        <v>391</v>
      </c>
      <c r="D150" s="1" t="s">
        <v>396</v>
      </c>
      <c r="E150" s="1">
        <v>340426</v>
      </c>
      <c r="F150" s="1">
        <f t="shared" si="4"/>
        <v>13</v>
      </c>
      <c r="W150" s="1" t="str">
        <f>X150&amp;"-"&amp;COUNTIF($X$2:X150,X150)</f>
        <v>Upper Wylye Valley Team-5</v>
      </c>
      <c r="X150" s="1" t="s">
        <v>391</v>
      </c>
      <c r="Y150" s="1" t="s">
        <v>396</v>
      </c>
    </row>
    <row r="151" spans="1:25">
      <c r="A151" s="1" t="s">
        <v>614</v>
      </c>
      <c r="B151" s="1" t="s">
        <v>627</v>
      </c>
      <c r="C151" s="1" t="s">
        <v>391</v>
      </c>
      <c r="D151" s="1" t="s">
        <v>397</v>
      </c>
      <c r="E151" s="1">
        <v>340458</v>
      </c>
      <c r="F151" s="1">
        <f t="shared" si="4"/>
        <v>11</v>
      </c>
      <c r="W151" s="1" t="str">
        <f>X151&amp;"-"&amp;COUNTIF($X$2:X151,X151)</f>
        <v>Upper Wylye Valley Team-6</v>
      </c>
      <c r="X151" s="1" t="s">
        <v>391</v>
      </c>
      <c r="Y151" s="1" t="s">
        <v>397</v>
      </c>
    </row>
    <row r="152" spans="1:25">
      <c r="A152" s="1" t="s">
        <v>614</v>
      </c>
      <c r="B152" s="1" t="s">
        <v>627</v>
      </c>
      <c r="C152" s="1" t="s">
        <v>391</v>
      </c>
      <c r="D152" s="1" t="s">
        <v>398</v>
      </c>
      <c r="E152" s="1">
        <v>340427</v>
      </c>
      <c r="F152" s="1">
        <f t="shared" si="4"/>
        <v>11</v>
      </c>
      <c r="W152" s="1" t="str">
        <f>X152&amp;"-"&amp;COUNTIF($X$2:X152,X152)</f>
        <v>Upper Wylye Valley Team-7</v>
      </c>
      <c r="X152" s="1" t="s">
        <v>391</v>
      </c>
      <c r="Y152" s="1" t="s">
        <v>398</v>
      </c>
    </row>
    <row r="153" spans="1:25">
      <c r="A153" s="1" t="s">
        <v>614</v>
      </c>
      <c r="B153" s="1" t="s">
        <v>627</v>
      </c>
      <c r="C153" s="1" t="s">
        <v>391</v>
      </c>
      <c r="D153" s="1" t="s">
        <v>399</v>
      </c>
      <c r="E153" s="1">
        <v>340470</v>
      </c>
      <c r="F153" s="1">
        <f t="shared" si="4"/>
        <v>12</v>
      </c>
      <c r="W153" s="1" t="str">
        <f>X153&amp;"-"&amp;COUNTIF($X$2:X153,X153)</f>
        <v>Upper Wylye Valley Team-8</v>
      </c>
      <c r="X153" s="1" t="s">
        <v>391</v>
      </c>
      <c r="Y153" s="1" t="s">
        <v>399</v>
      </c>
    </row>
    <row r="154" spans="1:25">
      <c r="A154" s="1" t="s">
        <v>614</v>
      </c>
      <c r="B154" s="1" t="s">
        <v>627</v>
      </c>
      <c r="C154" s="1" t="s">
        <v>417</v>
      </c>
      <c r="D154" s="1" t="s">
        <v>526</v>
      </c>
      <c r="E154" s="1">
        <v>340429</v>
      </c>
      <c r="F154" s="1">
        <f t="shared" si="4"/>
        <v>24</v>
      </c>
      <c r="W154" s="1" t="str">
        <f>X154&amp;"-"&amp;COUNTIF($X$2:X154,X154)</f>
        <v>Warminster Christ Church-1</v>
      </c>
      <c r="X154" s="1" t="s">
        <v>417</v>
      </c>
      <c r="Y154" s="1" t="s">
        <v>526</v>
      </c>
    </row>
    <row r="155" spans="1:25">
      <c r="A155" s="1" t="s">
        <v>614</v>
      </c>
      <c r="B155" s="1" t="s">
        <v>627</v>
      </c>
      <c r="C155" s="1" t="s">
        <v>439</v>
      </c>
      <c r="D155" s="1" t="s">
        <v>438</v>
      </c>
      <c r="E155" s="1">
        <v>340417</v>
      </c>
      <c r="F155" s="1">
        <f t="shared" si="4"/>
        <v>12</v>
      </c>
      <c r="W155" s="1" t="str">
        <f>X155&amp;"-"&amp;COUNTIF($X$2:X155,X155)</f>
        <v>White Horse-1</v>
      </c>
      <c r="X155" s="1" t="s">
        <v>439</v>
      </c>
      <c r="Y155" s="1" t="s">
        <v>438</v>
      </c>
    </row>
    <row r="156" spans="1:25">
      <c r="A156" s="1" t="s">
        <v>614</v>
      </c>
      <c r="B156" s="1" t="s">
        <v>627</v>
      </c>
      <c r="C156" s="1" t="s">
        <v>439</v>
      </c>
      <c r="D156" s="1" t="s">
        <v>440</v>
      </c>
      <c r="E156" s="1">
        <v>340431</v>
      </c>
      <c r="F156" s="1">
        <f t="shared" si="4"/>
        <v>8</v>
      </c>
      <c r="W156" s="1" t="str">
        <f>X156&amp;"-"&amp;COUNTIF($X$2:X156,X156)</f>
        <v>White Horse-2</v>
      </c>
      <c r="X156" s="1" t="s">
        <v>439</v>
      </c>
      <c r="Y156" s="1" t="s">
        <v>440</v>
      </c>
    </row>
    <row r="157" spans="1:25">
      <c r="A157" s="1" t="s">
        <v>614</v>
      </c>
      <c r="B157" s="1" t="s">
        <v>626</v>
      </c>
      <c r="C157" s="1" t="s">
        <v>57</v>
      </c>
      <c r="D157" s="1" t="s">
        <v>57</v>
      </c>
      <c r="E157" s="1">
        <v>340446</v>
      </c>
      <c r="F157" s="1">
        <f t="shared" si="4"/>
        <v>8</v>
      </c>
      <c r="W157" s="1" t="str">
        <f>X157&amp;"-"&amp;COUNTIF($X$2:X157,X157)</f>
        <v>Bemerton-1</v>
      </c>
      <c r="X157" s="1" t="s">
        <v>57</v>
      </c>
      <c r="Y157" s="1" t="s">
        <v>57</v>
      </c>
    </row>
    <row r="158" spans="1:25">
      <c r="A158" s="1" t="s">
        <v>614</v>
      </c>
      <c r="B158" s="1" t="s">
        <v>626</v>
      </c>
      <c r="C158" s="1" t="s">
        <v>154</v>
      </c>
      <c r="D158" s="1" t="s">
        <v>154</v>
      </c>
      <c r="E158" s="1">
        <v>340441</v>
      </c>
      <c r="F158" s="1">
        <f t="shared" si="4"/>
        <v>15</v>
      </c>
      <c r="W158" s="1" t="str">
        <f>X158&amp;"-"&amp;COUNTIF($X$2:X158,X158)</f>
        <v>Fisherton Anger-1</v>
      </c>
      <c r="X158" s="1" t="s">
        <v>154</v>
      </c>
      <c r="Y158" s="1" t="s">
        <v>154</v>
      </c>
    </row>
    <row r="159" spans="1:25">
      <c r="A159" s="1" t="s">
        <v>614</v>
      </c>
      <c r="B159" s="1" t="s">
        <v>626</v>
      </c>
      <c r="C159" s="1" t="s">
        <v>176</v>
      </c>
      <c r="D159" s="1" t="s">
        <v>499</v>
      </c>
      <c r="E159" s="1">
        <v>340439</v>
      </c>
      <c r="F159" s="1">
        <f t="shared" si="4"/>
        <v>32</v>
      </c>
      <c r="W159" s="1" t="str">
        <f>X159&amp;"-"&amp;COUNTIF($X$2:X159,X159)</f>
        <v>Harnham St George and All Saints-1</v>
      </c>
      <c r="X159" s="1" t="s">
        <v>176</v>
      </c>
      <c r="Y159" s="1" t="s">
        <v>499</v>
      </c>
    </row>
    <row r="160" spans="1:25">
      <c r="A160" s="1" t="s">
        <v>614</v>
      </c>
      <c r="B160" s="1" t="s">
        <v>626</v>
      </c>
      <c r="C160" s="1" t="s">
        <v>303</v>
      </c>
      <c r="D160" s="1" t="s">
        <v>518</v>
      </c>
      <c r="E160" s="1">
        <v>340443</v>
      </c>
      <c r="F160" s="1">
        <f t="shared" si="4"/>
        <v>20</v>
      </c>
      <c r="W160" s="1" t="str">
        <f>X160&amp;"-"&amp;COUNTIF($X$2:X160,X160)</f>
        <v>Salisbury St Francis and St Lawrence Stratford sub Castle-1</v>
      </c>
      <c r="X160" s="1" t="s">
        <v>303</v>
      </c>
      <c r="Y160" s="1" t="s">
        <v>518</v>
      </c>
    </row>
    <row r="161" spans="1:25">
      <c r="A161" s="1" t="s">
        <v>614</v>
      </c>
      <c r="B161" s="1" t="s">
        <v>626</v>
      </c>
      <c r="C161" s="1" t="s">
        <v>303</v>
      </c>
      <c r="D161" s="1" t="s">
        <v>304</v>
      </c>
      <c r="E161" s="1">
        <v>340448</v>
      </c>
      <c r="F161" s="1">
        <f t="shared" si="4"/>
        <v>20</v>
      </c>
      <c r="W161" s="1" t="str">
        <f>X161&amp;"-"&amp;COUNTIF($X$2:X161,X161)</f>
        <v>Salisbury St Francis and St Lawrence Stratford sub Castle-2</v>
      </c>
      <c r="X161" s="1" t="s">
        <v>303</v>
      </c>
      <c r="Y161" s="1" t="s">
        <v>304</v>
      </c>
    </row>
    <row r="162" spans="1:25">
      <c r="A162" s="1" t="s">
        <v>614</v>
      </c>
      <c r="B162" s="1" t="s">
        <v>626</v>
      </c>
      <c r="C162" s="1" t="s">
        <v>305</v>
      </c>
      <c r="D162" s="1" t="s">
        <v>305</v>
      </c>
      <c r="E162" s="1">
        <v>340444</v>
      </c>
      <c r="F162" s="1">
        <f t="shared" si="4"/>
        <v>42</v>
      </c>
      <c r="W162" s="1" t="str">
        <f>X162&amp;"-"&amp;COUNTIF($X$2:X162,X162)</f>
        <v>Salisbury St Mark and Laverstock St Andrew-1</v>
      </c>
      <c r="X162" s="1" t="s">
        <v>305</v>
      </c>
      <c r="Y162" s="1" t="s">
        <v>305</v>
      </c>
    </row>
    <row r="163" spans="1:25">
      <c r="A163" s="1" t="s">
        <v>614</v>
      </c>
      <c r="B163" s="1" t="s">
        <v>626</v>
      </c>
      <c r="C163" s="1" t="s">
        <v>306</v>
      </c>
      <c r="D163" s="1" t="s">
        <v>306</v>
      </c>
      <c r="E163" s="1">
        <v>340445</v>
      </c>
      <c r="F163" s="1">
        <f t="shared" si="4"/>
        <v>19</v>
      </c>
      <c r="W163" s="1" t="str">
        <f>X163&amp;"-"&amp;COUNTIF($X$2:X163,X163)</f>
        <v>Salisbury St Martin-1</v>
      </c>
      <c r="X163" s="1" t="s">
        <v>306</v>
      </c>
      <c r="Y163" s="1" t="s">
        <v>306</v>
      </c>
    </row>
    <row r="164" spans="1:25">
      <c r="A164" s="1" t="s">
        <v>614</v>
      </c>
      <c r="B164" s="1" t="s">
        <v>626</v>
      </c>
      <c r="C164" s="1" t="s">
        <v>307</v>
      </c>
      <c r="D164" s="1" t="s">
        <v>307</v>
      </c>
      <c r="E164" s="1">
        <v>340447</v>
      </c>
      <c r="F164" s="1">
        <f t="shared" si="4"/>
        <v>33</v>
      </c>
      <c r="W164" s="1" t="str">
        <f>X164&amp;"-"&amp;COUNTIF($X$2:X164,X164)</f>
        <v>Salisbury St Thomas and St Edmund-1</v>
      </c>
      <c r="X164" s="1" t="s">
        <v>307</v>
      </c>
      <c r="Y164" s="1" t="s">
        <v>307</v>
      </c>
    </row>
    <row r="165" spans="1:25">
      <c r="A165" s="1" t="s">
        <v>614</v>
      </c>
      <c r="B165" s="1" t="s">
        <v>621</v>
      </c>
      <c r="C165" s="1" t="s">
        <v>30</v>
      </c>
      <c r="D165" s="1" t="s">
        <v>30</v>
      </c>
      <c r="E165" s="1">
        <v>340356</v>
      </c>
      <c r="F165" s="1">
        <f t="shared" si="4"/>
        <v>8</v>
      </c>
      <c r="W165" s="1" t="str">
        <f>X165&amp;"-"&amp;COUNTIF($X$2:X165,X165)</f>
        <v>Amesbury-1</v>
      </c>
      <c r="X165" s="1" t="s">
        <v>30</v>
      </c>
      <c r="Y165" s="1" t="s">
        <v>30</v>
      </c>
    </row>
    <row r="166" spans="1:25">
      <c r="A166" s="1" t="s">
        <v>614</v>
      </c>
      <c r="B166" s="1" t="s">
        <v>621</v>
      </c>
      <c r="C166" s="1" t="s">
        <v>37</v>
      </c>
      <c r="D166" s="1" t="s">
        <v>36</v>
      </c>
      <c r="E166" s="1">
        <v>340357</v>
      </c>
      <c r="F166" s="1">
        <f t="shared" si="4"/>
        <v>7</v>
      </c>
      <c r="W166" s="1" t="str">
        <f>X166&amp;"-"&amp;COUNTIF($X$2:X166,X166)</f>
        <v>Avon River Team-1</v>
      </c>
      <c r="X166" s="1" t="s">
        <v>37</v>
      </c>
      <c r="Y166" s="1" t="s">
        <v>36</v>
      </c>
    </row>
    <row r="167" spans="1:25">
      <c r="A167" s="1" t="s">
        <v>614</v>
      </c>
      <c r="B167" s="1" t="s">
        <v>621</v>
      </c>
      <c r="C167" s="1" t="s">
        <v>37</v>
      </c>
      <c r="D167" s="1" t="s">
        <v>38</v>
      </c>
      <c r="E167" s="1">
        <v>340358</v>
      </c>
      <c r="F167" s="1">
        <f t="shared" si="4"/>
        <v>10</v>
      </c>
      <c r="W167" s="1" t="str">
        <f>X167&amp;"-"&amp;COUNTIF($X$2:X167,X167)</f>
        <v>Avon River Team-2</v>
      </c>
      <c r="X167" s="1" t="s">
        <v>37</v>
      </c>
      <c r="Y167" s="1" t="s">
        <v>38</v>
      </c>
    </row>
    <row r="168" spans="1:25">
      <c r="A168" s="1" t="s">
        <v>614</v>
      </c>
      <c r="B168" s="1" t="s">
        <v>621</v>
      </c>
      <c r="C168" s="1" t="s">
        <v>37</v>
      </c>
      <c r="D168" s="1" t="s">
        <v>39</v>
      </c>
      <c r="E168" s="1">
        <v>340359</v>
      </c>
      <c r="F168" s="1">
        <f t="shared" si="4"/>
        <v>6</v>
      </c>
      <c r="W168" s="1" t="str">
        <f>X168&amp;"-"&amp;COUNTIF($X$2:X168,X168)</f>
        <v>Avon River Team-3</v>
      </c>
      <c r="X168" s="1" t="s">
        <v>37</v>
      </c>
      <c r="Y168" s="1" t="s">
        <v>39</v>
      </c>
    </row>
    <row r="169" spans="1:25">
      <c r="A169" s="1" t="s">
        <v>614</v>
      </c>
      <c r="B169" s="1" t="s">
        <v>621</v>
      </c>
      <c r="C169" s="1" t="s">
        <v>37</v>
      </c>
      <c r="D169" s="1" t="s">
        <v>40</v>
      </c>
      <c r="E169" s="1">
        <v>340360</v>
      </c>
      <c r="F169" s="1">
        <f t="shared" si="4"/>
        <v>10</v>
      </c>
      <c r="W169" s="1" t="str">
        <f>X169&amp;"-"&amp;COUNTIF($X$2:X169,X169)</f>
        <v>Avon River Team-4</v>
      </c>
      <c r="X169" s="1" t="s">
        <v>37</v>
      </c>
      <c r="Y169" s="1" t="s">
        <v>40</v>
      </c>
    </row>
    <row r="170" spans="1:25">
      <c r="A170" s="1" t="s">
        <v>614</v>
      </c>
      <c r="B170" s="1" t="s">
        <v>621</v>
      </c>
      <c r="C170" s="1" t="s">
        <v>37</v>
      </c>
      <c r="D170" s="1" t="s">
        <v>41</v>
      </c>
      <c r="E170" s="1">
        <v>340361</v>
      </c>
      <c r="F170" s="1">
        <f t="shared" si="4"/>
        <v>20</v>
      </c>
      <c r="W170" s="1" t="str">
        <f>X170&amp;"-"&amp;COUNTIF($X$2:X170,X170)</f>
        <v>Avon River Team-5</v>
      </c>
      <c r="X170" s="1" t="s">
        <v>37</v>
      </c>
      <c r="Y170" s="1" t="s">
        <v>41</v>
      </c>
    </row>
    <row r="171" spans="1:25">
      <c r="A171" s="1" t="s">
        <v>614</v>
      </c>
      <c r="B171" s="1" t="s">
        <v>621</v>
      </c>
      <c r="C171" s="1" t="s">
        <v>37</v>
      </c>
      <c r="D171" s="1" t="s">
        <v>42</v>
      </c>
      <c r="E171" s="1">
        <v>340363</v>
      </c>
      <c r="F171" s="1">
        <f t="shared" si="4"/>
        <v>24</v>
      </c>
      <c r="W171" s="1" t="str">
        <f>X171&amp;"-"&amp;COUNTIF($X$2:X171,X171)</f>
        <v>Avon River Team-6</v>
      </c>
      <c r="X171" s="1" t="s">
        <v>37</v>
      </c>
      <c r="Y171" s="1" t="s">
        <v>42</v>
      </c>
    </row>
    <row r="172" spans="1:25">
      <c r="A172" s="1" t="s">
        <v>614</v>
      </c>
      <c r="B172" s="1" t="s">
        <v>621</v>
      </c>
      <c r="C172" s="1" t="s">
        <v>37</v>
      </c>
      <c r="D172" s="1" t="s">
        <v>43</v>
      </c>
      <c r="E172" s="1">
        <v>340364</v>
      </c>
      <c r="F172" s="1">
        <f t="shared" si="4"/>
        <v>10</v>
      </c>
      <c r="W172" s="1" t="str">
        <f>X172&amp;"-"&amp;COUNTIF($X$2:X172,X172)</f>
        <v>Avon River Team-7</v>
      </c>
      <c r="X172" s="1" t="s">
        <v>37</v>
      </c>
      <c r="Y172" s="1" t="s">
        <v>43</v>
      </c>
    </row>
    <row r="173" spans="1:25">
      <c r="A173" s="1" t="s">
        <v>614</v>
      </c>
      <c r="B173" s="1" t="s">
        <v>621</v>
      </c>
      <c r="C173" s="1" t="s">
        <v>460</v>
      </c>
      <c r="D173" s="1" t="s">
        <v>203</v>
      </c>
      <c r="E173" s="1">
        <v>340362</v>
      </c>
      <c r="F173" s="1">
        <f t="shared" si="4"/>
        <v>26</v>
      </c>
      <c r="W173" s="1" t="str">
        <f>X173&amp;"-"&amp;COUNTIF($X$2:X173,X173)</f>
        <v>Ludgershall and Tidworth-1</v>
      </c>
      <c r="X173" s="1" t="s">
        <v>460</v>
      </c>
      <c r="Y173" s="1" t="s">
        <v>203</v>
      </c>
    </row>
    <row r="174" spans="1:25">
      <c r="A174" s="1" t="s">
        <v>614</v>
      </c>
      <c r="B174" s="1" t="s">
        <v>621</v>
      </c>
      <c r="C174" s="1" t="s">
        <v>460</v>
      </c>
      <c r="D174" s="1" t="s">
        <v>383</v>
      </c>
      <c r="E174" s="1">
        <v>340365</v>
      </c>
      <c r="F174" s="1">
        <f t="shared" si="4"/>
        <v>8</v>
      </c>
      <c r="W174" s="1" t="str">
        <f>X174&amp;"-"&amp;COUNTIF($X$2:X174,X174)</f>
        <v>Ludgershall and Tidworth-2</v>
      </c>
      <c r="X174" s="1" t="s">
        <v>460</v>
      </c>
      <c r="Y174" s="1" t="s">
        <v>383</v>
      </c>
    </row>
    <row r="175" spans="1:25">
      <c r="A175" s="1" t="s">
        <v>614</v>
      </c>
      <c r="B175" s="1" t="s">
        <v>621</v>
      </c>
      <c r="C175" s="1" t="s">
        <v>302</v>
      </c>
      <c r="D175" s="1" t="s">
        <v>302</v>
      </c>
      <c r="E175" s="1">
        <v>340618</v>
      </c>
      <c r="F175" s="1">
        <f t="shared" si="4"/>
        <v>15</v>
      </c>
      <c r="W175" s="1" t="str">
        <f>X175&amp;"-"&amp;COUNTIF($X$2:X175,X175)</f>
        <v>Salisbury Plain-1</v>
      </c>
      <c r="X175" s="1" t="s">
        <v>302</v>
      </c>
      <c r="Y175" s="1" t="s">
        <v>302</v>
      </c>
    </row>
    <row r="176" spans="1:25">
      <c r="A176" s="1" t="s">
        <v>614</v>
      </c>
      <c r="B176" s="1" t="s">
        <v>621</v>
      </c>
      <c r="C176" s="1" t="s">
        <v>451</v>
      </c>
      <c r="D176" s="1" t="s">
        <v>451</v>
      </c>
      <c r="E176" s="1">
        <v>340368</v>
      </c>
      <c r="F176" s="1">
        <f t="shared" si="4"/>
        <v>33</v>
      </c>
      <c r="W176" s="1" t="str">
        <f>X176&amp;"-"&amp;COUNTIF($X$2:X176,X176)</f>
        <v>Woodford Valley with Archers Gate-1</v>
      </c>
      <c r="X176" s="1" t="s">
        <v>451</v>
      </c>
      <c r="Y176" s="1" t="s">
        <v>451</v>
      </c>
    </row>
    <row r="177" spans="1:25">
      <c r="A177" s="1" t="s">
        <v>614</v>
      </c>
      <c r="B177" s="1" t="s">
        <v>621</v>
      </c>
      <c r="C177" s="1" t="s">
        <v>200</v>
      </c>
      <c r="D177" s="1" t="s">
        <v>199</v>
      </c>
      <c r="E177" s="1">
        <v>340449</v>
      </c>
      <c r="F177" s="1">
        <f t="shared" si="4"/>
        <v>16</v>
      </c>
      <c r="W177" s="1" t="str">
        <f>X177&amp;"-"&amp;COUNTIF($X$2:X177,X177)</f>
        <v>Wylye and Till Valley-1</v>
      </c>
      <c r="X177" s="1" t="s">
        <v>200</v>
      </c>
      <c r="Y177" s="1" t="s">
        <v>199</v>
      </c>
    </row>
    <row r="178" spans="1:25">
      <c r="A178" s="1" t="s">
        <v>614</v>
      </c>
      <c r="B178" s="1" t="s">
        <v>621</v>
      </c>
      <c r="C178" s="1" t="s">
        <v>200</v>
      </c>
      <c r="D178" s="1" t="s">
        <v>201</v>
      </c>
      <c r="E178" s="1">
        <v>340622</v>
      </c>
      <c r="F178" s="1">
        <f t="shared" si="4"/>
        <v>27</v>
      </c>
      <c r="W178" s="1" t="str">
        <f>X178&amp;"-"&amp;COUNTIF($X$2:X178,X178)</f>
        <v>Wylye and Till Valley-2</v>
      </c>
      <c r="X178" s="1" t="s">
        <v>200</v>
      </c>
      <c r="Y178" s="1" t="s">
        <v>201</v>
      </c>
    </row>
    <row r="179" spans="1:25">
      <c r="A179" s="1" t="s">
        <v>614</v>
      </c>
      <c r="B179" s="1" t="s">
        <v>621</v>
      </c>
      <c r="C179" s="1" t="s">
        <v>200</v>
      </c>
      <c r="D179" s="1" t="s">
        <v>202</v>
      </c>
      <c r="E179" s="1">
        <v>340619</v>
      </c>
      <c r="F179" s="1">
        <f t="shared" si="4"/>
        <v>19</v>
      </c>
      <c r="W179" s="1" t="str">
        <f>X179&amp;"-"&amp;COUNTIF($X$2:X179,X179)</f>
        <v>Wylye and Till Valley-3</v>
      </c>
      <c r="X179" s="1" t="s">
        <v>200</v>
      </c>
      <c r="Y179" s="1" t="s">
        <v>202</v>
      </c>
    </row>
    <row r="180" spans="1:25">
      <c r="A180" s="1" t="s">
        <v>610</v>
      </c>
      <c r="B180" s="1" t="s">
        <v>625</v>
      </c>
      <c r="C180" s="1" t="s">
        <v>463</v>
      </c>
      <c r="D180" s="1" t="s">
        <v>160</v>
      </c>
      <c r="E180" s="1">
        <v>340171</v>
      </c>
      <c r="F180" s="1">
        <f t="shared" si="4"/>
        <v>10</v>
      </c>
      <c r="W180" s="1" t="str">
        <f>X180&amp;"-"&amp;COUNTIF($X$2:X180,X180)</f>
        <v>Gillingham Milton on Stour and Silton-1</v>
      </c>
      <c r="X180" s="1" t="s">
        <v>463</v>
      </c>
      <c r="Y180" s="1" t="s">
        <v>160</v>
      </c>
    </row>
    <row r="181" spans="1:25">
      <c r="A181" s="1" t="s">
        <v>610</v>
      </c>
      <c r="B181" s="1" t="s">
        <v>625</v>
      </c>
      <c r="C181" s="1" t="s">
        <v>463</v>
      </c>
      <c r="D181" s="1" t="s">
        <v>161</v>
      </c>
      <c r="E181" s="1">
        <v>340172</v>
      </c>
      <c r="F181" s="1">
        <f t="shared" si="4"/>
        <v>15</v>
      </c>
      <c r="W181" s="1" t="str">
        <f>X181&amp;"-"&amp;COUNTIF($X$2:X181,X181)</f>
        <v>Gillingham Milton on Stour and Silton-2</v>
      </c>
      <c r="X181" s="1" t="s">
        <v>463</v>
      </c>
      <c r="Y181" s="1" t="s">
        <v>161</v>
      </c>
    </row>
    <row r="182" spans="1:25">
      <c r="A182" s="1" t="s">
        <v>610</v>
      </c>
      <c r="B182" s="1" t="s">
        <v>625</v>
      </c>
      <c r="C182" s="1" t="s">
        <v>463</v>
      </c>
      <c r="D182" s="1" t="s">
        <v>330</v>
      </c>
      <c r="E182" s="1">
        <v>340190</v>
      </c>
      <c r="F182" s="1">
        <f t="shared" si="4"/>
        <v>6</v>
      </c>
      <c r="W182" s="1" t="str">
        <f>X182&amp;"-"&amp;COUNTIF($X$2:X182,X182)</f>
        <v>Gillingham Milton on Stour and Silton-3</v>
      </c>
      <c r="X182" s="1" t="s">
        <v>463</v>
      </c>
      <c r="Y182" s="1" t="s">
        <v>330</v>
      </c>
    </row>
    <row r="183" spans="1:25">
      <c r="A183" s="1" t="s">
        <v>610</v>
      </c>
      <c r="B183" s="1" t="s">
        <v>625</v>
      </c>
      <c r="C183" s="1" t="s">
        <v>177</v>
      </c>
      <c r="D183" s="1" t="s">
        <v>178</v>
      </c>
      <c r="E183" s="1">
        <v>340162</v>
      </c>
      <c r="F183" s="1">
        <f t="shared" si="4"/>
        <v>11</v>
      </c>
      <c r="W183" s="1" t="str">
        <f>X183&amp;"-"&amp;COUNTIF($X$2:X183,X183)</f>
        <v>Hazelbury Bryan and the Hillside Parishes-1</v>
      </c>
      <c r="X183" s="1" t="s">
        <v>177</v>
      </c>
      <c r="Y183" s="1" t="s">
        <v>178</v>
      </c>
    </row>
    <row r="184" spans="1:25">
      <c r="A184" s="1" t="s">
        <v>610</v>
      </c>
      <c r="B184" s="1" t="s">
        <v>625</v>
      </c>
      <c r="C184" s="1" t="s">
        <v>177</v>
      </c>
      <c r="D184" s="1" t="s">
        <v>179</v>
      </c>
      <c r="E184" s="1">
        <v>340169</v>
      </c>
      <c r="F184" s="1">
        <f t="shared" si="4"/>
        <v>16</v>
      </c>
      <c r="W184" s="1" t="str">
        <f>X184&amp;"-"&amp;COUNTIF($X$2:X184,X184)</f>
        <v>Hazelbury Bryan and the Hillside Parishes-2</v>
      </c>
      <c r="X184" s="1" t="s">
        <v>177</v>
      </c>
      <c r="Y184" s="1" t="s">
        <v>179</v>
      </c>
    </row>
    <row r="185" spans="1:25">
      <c r="A185" s="1" t="s">
        <v>610</v>
      </c>
      <c r="B185" s="1" t="s">
        <v>625</v>
      </c>
      <c r="C185" s="1" t="s">
        <v>177</v>
      </c>
      <c r="D185" s="1" t="s">
        <v>180</v>
      </c>
      <c r="E185" s="1">
        <v>340173</v>
      </c>
      <c r="F185" s="1">
        <f t="shared" si="4"/>
        <v>31</v>
      </c>
      <c r="W185" s="1" t="str">
        <f>X185&amp;"-"&amp;COUNTIF($X$2:X185,X185)</f>
        <v>Hazelbury Bryan and the Hillside Parishes-3</v>
      </c>
      <c r="X185" s="1" t="s">
        <v>177</v>
      </c>
      <c r="Y185" s="1" t="s">
        <v>180</v>
      </c>
    </row>
    <row r="186" spans="1:25">
      <c r="A186" s="1" t="s">
        <v>610</v>
      </c>
      <c r="B186" s="1" t="s">
        <v>625</v>
      </c>
      <c r="C186" s="1" t="s">
        <v>177</v>
      </c>
      <c r="D186" s="1" t="s">
        <v>181</v>
      </c>
      <c r="E186" s="1">
        <v>340175</v>
      </c>
      <c r="F186" s="1">
        <f t="shared" si="4"/>
        <v>8</v>
      </c>
      <c r="W186" s="1" t="str">
        <f>X186&amp;"-"&amp;COUNTIF($X$2:X186,X186)</f>
        <v>Hazelbury Bryan and the Hillside Parishes-4</v>
      </c>
      <c r="X186" s="1" t="s">
        <v>177</v>
      </c>
      <c r="Y186" s="1" t="s">
        <v>181</v>
      </c>
    </row>
    <row r="187" spans="1:25">
      <c r="A187" s="1" t="s">
        <v>610</v>
      </c>
      <c r="B187" s="1" t="s">
        <v>625</v>
      </c>
      <c r="C187" s="1" t="s">
        <v>177</v>
      </c>
      <c r="D187" s="1" t="s">
        <v>182</v>
      </c>
      <c r="E187" s="1">
        <v>340180</v>
      </c>
      <c r="F187" s="1">
        <f t="shared" si="4"/>
        <v>9</v>
      </c>
      <c r="W187" s="1" t="str">
        <f>X187&amp;"-"&amp;COUNTIF($X$2:X187,X187)</f>
        <v>Hazelbury Bryan and the Hillside Parishes-5</v>
      </c>
      <c r="X187" s="1" t="s">
        <v>177</v>
      </c>
      <c r="Y187" s="1" t="s">
        <v>182</v>
      </c>
    </row>
    <row r="188" spans="1:25">
      <c r="A188" s="1" t="s">
        <v>610</v>
      </c>
      <c r="B188" s="1" t="s">
        <v>625</v>
      </c>
      <c r="C188" s="1" t="s">
        <v>177</v>
      </c>
      <c r="D188" s="1" t="s">
        <v>183</v>
      </c>
      <c r="E188" s="1">
        <v>340200</v>
      </c>
      <c r="F188" s="1">
        <f t="shared" si="4"/>
        <v>8</v>
      </c>
      <c r="W188" s="1" t="str">
        <f>X188&amp;"-"&amp;COUNTIF($X$2:X188,X188)</f>
        <v>Hazelbury Bryan and the Hillside Parishes-6</v>
      </c>
      <c r="X188" s="1" t="s">
        <v>177</v>
      </c>
      <c r="Y188" s="1" t="s">
        <v>183</v>
      </c>
    </row>
    <row r="189" spans="1:25">
      <c r="A189" s="1" t="s">
        <v>610</v>
      </c>
      <c r="B189" s="1" t="s">
        <v>625</v>
      </c>
      <c r="C189" s="1" t="s">
        <v>215</v>
      </c>
      <c r="D189" s="1" t="s">
        <v>215</v>
      </c>
      <c r="E189" s="1">
        <v>340182</v>
      </c>
      <c r="F189" s="1">
        <f t="shared" si="4"/>
        <v>8</v>
      </c>
      <c r="W189" s="1" t="str">
        <f>X189&amp;"-"&amp;COUNTIF($X$2:X189,X189)</f>
        <v>Marnhull-1</v>
      </c>
      <c r="X189" s="1" t="s">
        <v>215</v>
      </c>
      <c r="Y189" s="1" t="s">
        <v>215</v>
      </c>
    </row>
    <row r="190" spans="1:25">
      <c r="A190" s="1" t="s">
        <v>610</v>
      </c>
      <c r="B190" s="1" t="s">
        <v>625</v>
      </c>
      <c r="C190" s="1" t="s">
        <v>257</v>
      </c>
      <c r="D190" s="1" t="s">
        <v>513</v>
      </c>
      <c r="E190" s="1">
        <v>340164</v>
      </c>
      <c r="F190" s="1">
        <f t="shared" si="4"/>
        <v>26</v>
      </c>
      <c r="W190" s="1" t="str">
        <f>X190&amp;"-"&amp;COUNTIF($X$2:X190,X190)</f>
        <v>Okeford-1</v>
      </c>
      <c r="X190" s="1" t="s">
        <v>257</v>
      </c>
      <c r="Y190" s="1" t="s">
        <v>513</v>
      </c>
    </row>
    <row r="191" spans="1:25">
      <c r="A191" s="1" t="s">
        <v>610</v>
      </c>
      <c r="B191" s="1" t="s">
        <v>625</v>
      </c>
      <c r="C191" s="1" t="s">
        <v>257</v>
      </c>
      <c r="D191" s="1" t="s">
        <v>258</v>
      </c>
      <c r="E191" s="1">
        <v>340179</v>
      </c>
      <c r="F191" s="1">
        <f t="shared" si="4"/>
        <v>7</v>
      </c>
      <c r="W191" s="1" t="str">
        <f>X191&amp;"-"&amp;COUNTIF($X$2:X191,X191)</f>
        <v>Okeford-2</v>
      </c>
      <c r="X191" s="1" t="s">
        <v>257</v>
      </c>
      <c r="Y191" s="1" t="s">
        <v>258</v>
      </c>
    </row>
    <row r="192" spans="1:25">
      <c r="A192" s="1" t="s">
        <v>610</v>
      </c>
      <c r="B192" s="1" t="s">
        <v>625</v>
      </c>
      <c r="C192" s="1" t="s">
        <v>257</v>
      </c>
      <c r="D192" s="1" t="s">
        <v>259</v>
      </c>
      <c r="E192" s="1">
        <v>340186</v>
      </c>
      <c r="F192" s="1">
        <f t="shared" si="4"/>
        <v>17</v>
      </c>
      <c r="W192" s="1" t="str">
        <f>X192&amp;"-"&amp;COUNTIF($X$2:X192,X192)</f>
        <v>Okeford-3</v>
      </c>
      <c r="X192" s="1" t="s">
        <v>257</v>
      </c>
      <c r="Y192" s="1" t="s">
        <v>259</v>
      </c>
    </row>
    <row r="193" spans="1:25">
      <c r="A193" s="1" t="s">
        <v>610</v>
      </c>
      <c r="B193" s="1" t="s">
        <v>625</v>
      </c>
      <c r="C193" s="1" t="s">
        <v>257</v>
      </c>
      <c r="D193" s="1" t="s">
        <v>512</v>
      </c>
      <c r="E193" s="1">
        <v>340189</v>
      </c>
      <c r="F193" s="1">
        <f t="shared" si="4"/>
        <v>13</v>
      </c>
      <c r="W193" s="1" t="str">
        <f>X193&amp;"-"&amp;COUNTIF($X$2:X193,X193)</f>
        <v>Okeford-4</v>
      </c>
      <c r="X193" s="1" t="s">
        <v>257</v>
      </c>
      <c r="Y193" s="1" t="s">
        <v>512</v>
      </c>
    </row>
    <row r="194" spans="1:25">
      <c r="A194" s="1" t="s">
        <v>610</v>
      </c>
      <c r="B194" s="1" t="s">
        <v>625</v>
      </c>
      <c r="C194" s="1" t="s">
        <v>323</v>
      </c>
      <c r="D194" s="1" t="s">
        <v>322</v>
      </c>
      <c r="E194" s="1">
        <v>340165</v>
      </c>
      <c r="F194" s="1">
        <f t="shared" ref="F194:F257" si="6">LEN(D194)</f>
        <v>13</v>
      </c>
      <c r="W194" s="1" t="str">
        <f>X194&amp;"-"&amp;COUNTIF($X$2:X194,X194)</f>
        <v>Shaftesbury-1</v>
      </c>
      <c r="X194" s="1" t="s">
        <v>323</v>
      </c>
      <c r="Y194" s="1" t="s">
        <v>322</v>
      </c>
    </row>
    <row r="195" spans="1:25">
      <c r="A195" s="1" t="s">
        <v>610</v>
      </c>
      <c r="B195" s="1" t="s">
        <v>625</v>
      </c>
      <c r="C195" s="1" t="s">
        <v>323</v>
      </c>
      <c r="D195" s="1" t="s">
        <v>324</v>
      </c>
      <c r="E195" s="1">
        <v>340183</v>
      </c>
      <c r="F195" s="1">
        <f t="shared" si="6"/>
        <v>13</v>
      </c>
      <c r="W195" s="1" t="str">
        <f>X195&amp;"-"&amp;COUNTIF($X$2:X195,X195)</f>
        <v>Shaftesbury-2</v>
      </c>
      <c r="X195" s="1" t="s">
        <v>323</v>
      </c>
      <c r="Y195" s="1" t="s">
        <v>324</v>
      </c>
    </row>
    <row r="196" spans="1:25">
      <c r="A196" s="1" t="s">
        <v>610</v>
      </c>
      <c r="B196" s="1" t="s">
        <v>625</v>
      </c>
      <c r="C196" s="1" t="s">
        <v>323</v>
      </c>
      <c r="D196" s="1" t="s">
        <v>325</v>
      </c>
      <c r="E196" s="1">
        <v>340184</v>
      </c>
      <c r="F196" s="1">
        <f t="shared" si="6"/>
        <v>8</v>
      </c>
      <c r="W196" s="1" t="str">
        <f>X196&amp;"-"&amp;COUNTIF($X$2:X196,X196)</f>
        <v>Shaftesbury-3</v>
      </c>
      <c r="X196" s="1" t="s">
        <v>323</v>
      </c>
      <c r="Y196" s="1" t="s">
        <v>325</v>
      </c>
    </row>
    <row r="197" spans="1:25">
      <c r="A197" s="1" t="s">
        <v>610</v>
      </c>
      <c r="B197" s="1" t="s">
        <v>625</v>
      </c>
      <c r="C197" s="1" t="s">
        <v>323</v>
      </c>
      <c r="D197" s="1" t="s">
        <v>326</v>
      </c>
      <c r="E197" s="1">
        <v>340187</v>
      </c>
      <c r="F197" s="1">
        <f t="shared" si="6"/>
        <v>37</v>
      </c>
      <c r="W197" s="1" t="str">
        <f>X197&amp;"-"&amp;COUNTIF($X$2:X197,X197)</f>
        <v>Shaftesbury-4</v>
      </c>
      <c r="X197" s="1" t="s">
        <v>323</v>
      </c>
      <c r="Y197" s="1" t="s">
        <v>326</v>
      </c>
    </row>
    <row r="198" spans="1:25">
      <c r="A198" s="1" t="s">
        <v>610</v>
      </c>
      <c r="B198" s="1" t="s">
        <v>625</v>
      </c>
      <c r="C198" s="1" t="s">
        <v>323</v>
      </c>
      <c r="D198" s="1" t="s">
        <v>521</v>
      </c>
      <c r="E198" s="1">
        <v>340188</v>
      </c>
      <c r="F198" s="1">
        <f t="shared" si="6"/>
        <v>20</v>
      </c>
      <c r="W198" s="1" t="str">
        <f>X198&amp;"-"&amp;COUNTIF($X$2:X198,X198)</f>
        <v>Shaftesbury-5</v>
      </c>
      <c r="X198" s="1" t="s">
        <v>323</v>
      </c>
      <c r="Y198" s="1" t="s">
        <v>521</v>
      </c>
    </row>
    <row r="199" spans="1:25">
      <c r="A199" s="1" t="s">
        <v>610</v>
      </c>
      <c r="B199" s="1" t="s">
        <v>625</v>
      </c>
      <c r="C199" s="1" t="s">
        <v>323</v>
      </c>
      <c r="D199" s="1" t="s">
        <v>729</v>
      </c>
      <c r="E199" s="1">
        <v>340166</v>
      </c>
      <c r="F199" s="1">
        <f t="shared" si="6"/>
        <v>31</v>
      </c>
      <c r="W199" s="1" t="str">
        <f>X199&amp;"-"&amp;COUNTIF($X$2:X199,X199)</f>
        <v>Shaftesbury-6</v>
      </c>
      <c r="X199" s="1" t="s">
        <v>323</v>
      </c>
      <c r="Y199" s="1" t="s">
        <v>729</v>
      </c>
    </row>
    <row r="200" spans="1:25">
      <c r="A200" s="1" t="s">
        <v>610</v>
      </c>
      <c r="B200" s="1" t="s">
        <v>625</v>
      </c>
      <c r="C200" s="1" t="s">
        <v>337</v>
      </c>
      <c r="D200" s="1" t="s">
        <v>338</v>
      </c>
      <c r="E200" s="1">
        <v>340112</v>
      </c>
      <c r="F200" s="1">
        <f t="shared" si="6"/>
        <v>13</v>
      </c>
      <c r="W200" s="1" t="str">
        <f>X200&amp;"-"&amp;COUNTIF($X$2:X200,X200)</f>
        <v>Spire Hill-1</v>
      </c>
      <c r="X200" s="1" t="s">
        <v>337</v>
      </c>
      <c r="Y200" s="1" t="s">
        <v>338</v>
      </c>
    </row>
    <row r="201" spans="1:25">
      <c r="A201" s="1" t="s">
        <v>610</v>
      </c>
      <c r="B201" s="1" t="s">
        <v>625</v>
      </c>
      <c r="C201" s="1" t="s">
        <v>337</v>
      </c>
      <c r="D201" s="1" t="s">
        <v>339</v>
      </c>
      <c r="E201" s="1">
        <v>340191</v>
      </c>
      <c r="F201" s="1">
        <f t="shared" si="6"/>
        <v>10</v>
      </c>
      <c r="W201" s="1" t="str">
        <f>X201&amp;"-"&amp;COUNTIF($X$2:X201,X201)</f>
        <v>Spire Hill-2</v>
      </c>
      <c r="X201" s="1" t="s">
        <v>337</v>
      </c>
      <c r="Y201" s="1" t="s">
        <v>339</v>
      </c>
    </row>
    <row r="202" spans="1:25">
      <c r="A202" s="1" t="s">
        <v>610</v>
      </c>
      <c r="B202" s="1" t="s">
        <v>625</v>
      </c>
      <c r="C202" s="1" t="s">
        <v>337</v>
      </c>
      <c r="D202" s="1" t="s">
        <v>340</v>
      </c>
      <c r="E202" s="1">
        <v>340192</v>
      </c>
      <c r="F202" s="1">
        <f t="shared" si="6"/>
        <v>13</v>
      </c>
      <c r="W202" s="1" t="str">
        <f>X202&amp;"-"&amp;COUNTIF($X$2:X202,X202)</f>
        <v>Spire Hill-3</v>
      </c>
      <c r="X202" s="1" t="s">
        <v>337</v>
      </c>
      <c r="Y202" s="1" t="s">
        <v>340</v>
      </c>
    </row>
    <row r="203" spans="1:25">
      <c r="A203" s="1" t="s">
        <v>610</v>
      </c>
      <c r="B203" s="1" t="s">
        <v>625</v>
      </c>
      <c r="C203" s="1" t="s">
        <v>337</v>
      </c>
      <c r="D203" s="1" t="s">
        <v>341</v>
      </c>
      <c r="E203" s="1">
        <v>340113</v>
      </c>
      <c r="F203" s="1">
        <f t="shared" si="6"/>
        <v>16</v>
      </c>
      <c r="W203" s="1" t="str">
        <f>X203&amp;"-"&amp;COUNTIF($X$2:X203,X203)</f>
        <v>Spire Hill-4</v>
      </c>
      <c r="X203" s="1" t="s">
        <v>337</v>
      </c>
      <c r="Y203" s="1" t="s">
        <v>341</v>
      </c>
    </row>
    <row r="204" spans="1:25">
      <c r="A204" s="1" t="s">
        <v>610</v>
      </c>
      <c r="B204" s="1" t="s">
        <v>625</v>
      </c>
      <c r="C204" s="1" t="s">
        <v>348</v>
      </c>
      <c r="D204" s="1" t="s">
        <v>349</v>
      </c>
      <c r="E204" s="1">
        <v>340163</v>
      </c>
      <c r="F204" s="1">
        <f t="shared" si="6"/>
        <v>15</v>
      </c>
      <c r="W204" s="1" t="str">
        <f>X204&amp;"-"&amp;COUNTIF($X$2:X204,X204)</f>
        <v>Stour Vale-1</v>
      </c>
      <c r="X204" s="1" t="s">
        <v>348</v>
      </c>
      <c r="Y204" s="1" t="s">
        <v>349</v>
      </c>
    </row>
    <row r="205" spans="1:25">
      <c r="A205" s="1" t="s">
        <v>610</v>
      </c>
      <c r="B205" s="1" t="s">
        <v>625</v>
      </c>
      <c r="C205" s="1" t="s">
        <v>348</v>
      </c>
      <c r="D205" s="1" t="s">
        <v>350</v>
      </c>
      <c r="E205" s="1">
        <v>340196</v>
      </c>
      <c r="F205" s="1">
        <f t="shared" si="6"/>
        <v>10</v>
      </c>
      <c r="W205" s="1" t="str">
        <f>X205&amp;"-"&amp;COUNTIF($X$2:X205,X205)</f>
        <v>Stour Vale-2</v>
      </c>
      <c r="X205" s="1" t="s">
        <v>348</v>
      </c>
      <c r="Y205" s="1" t="s">
        <v>350</v>
      </c>
    </row>
    <row r="206" spans="1:25">
      <c r="A206" s="1" t="s">
        <v>610</v>
      </c>
      <c r="B206" s="1" t="s">
        <v>625</v>
      </c>
      <c r="C206" s="1" t="s">
        <v>348</v>
      </c>
      <c r="D206" s="1" t="s">
        <v>351</v>
      </c>
      <c r="E206" s="1">
        <v>340168</v>
      </c>
      <c r="F206" s="1">
        <f t="shared" si="6"/>
        <v>17</v>
      </c>
      <c r="W206" s="1" t="str">
        <f>X206&amp;"-"&amp;COUNTIF($X$2:X206,X206)</f>
        <v>Stour Vale-3</v>
      </c>
      <c r="X206" s="1" t="s">
        <v>348</v>
      </c>
      <c r="Y206" s="1" t="s">
        <v>351</v>
      </c>
    </row>
    <row r="207" spans="1:25">
      <c r="A207" s="1" t="s">
        <v>610</v>
      </c>
      <c r="B207" s="1" t="s">
        <v>625</v>
      </c>
      <c r="C207" s="1" t="s">
        <v>348</v>
      </c>
      <c r="D207" s="1" t="s">
        <v>352</v>
      </c>
      <c r="E207" s="1">
        <v>340176</v>
      </c>
      <c r="F207" s="1">
        <f t="shared" si="6"/>
        <v>13</v>
      </c>
      <c r="W207" s="1" t="str">
        <f>X207&amp;"-"&amp;COUNTIF($X$2:X207,X207)</f>
        <v>Stour Vale-4</v>
      </c>
      <c r="X207" s="1" t="s">
        <v>348</v>
      </c>
      <c r="Y207" s="1" t="s">
        <v>352</v>
      </c>
    </row>
    <row r="208" spans="1:25">
      <c r="A208" s="1" t="s">
        <v>610</v>
      </c>
      <c r="B208" s="1" t="s">
        <v>625</v>
      </c>
      <c r="C208" s="1" t="s">
        <v>348</v>
      </c>
      <c r="D208" s="1" t="s">
        <v>353</v>
      </c>
      <c r="E208" s="1">
        <v>340194</v>
      </c>
      <c r="F208" s="1">
        <f t="shared" si="6"/>
        <v>13</v>
      </c>
      <c r="W208" s="1" t="str">
        <f>X208&amp;"-"&amp;COUNTIF($X$2:X208,X208)</f>
        <v>Stour Vale-5</v>
      </c>
      <c r="X208" s="1" t="s">
        <v>348</v>
      </c>
      <c r="Y208" s="1" t="s">
        <v>353</v>
      </c>
    </row>
    <row r="209" spans="1:25">
      <c r="A209" s="1" t="s">
        <v>610</v>
      </c>
      <c r="B209" s="1" t="s">
        <v>625</v>
      </c>
      <c r="C209" s="1" t="s">
        <v>348</v>
      </c>
      <c r="D209" s="1" t="s">
        <v>355</v>
      </c>
      <c r="E209" s="1">
        <v>340199</v>
      </c>
      <c r="F209" s="1">
        <f t="shared" si="6"/>
        <v>6</v>
      </c>
      <c r="W209" s="1" t="str">
        <f>X209&amp;"-"&amp;COUNTIF($X$2:X209,X209)</f>
        <v>Stour Vale-6</v>
      </c>
      <c r="X209" s="1" t="s">
        <v>348</v>
      </c>
      <c r="Y209" s="1" t="s">
        <v>355</v>
      </c>
    </row>
    <row r="210" spans="1:25">
      <c r="A210" s="1" t="s">
        <v>610</v>
      </c>
      <c r="B210" s="1" t="s">
        <v>625</v>
      </c>
      <c r="C210" s="1" t="s">
        <v>348</v>
      </c>
      <c r="D210" s="1" t="s">
        <v>354</v>
      </c>
      <c r="E210" s="1">
        <v>340197</v>
      </c>
      <c r="F210" s="1">
        <f t="shared" si="6"/>
        <v>10</v>
      </c>
      <c r="W210" s="1" t="str">
        <f>X210&amp;"-"&amp;COUNTIF($X$2:X210,X210)</f>
        <v>Stour Vale-7</v>
      </c>
      <c r="X210" s="1" t="s">
        <v>348</v>
      </c>
      <c r="Y210" s="1" t="s">
        <v>354</v>
      </c>
    </row>
    <row r="211" spans="1:25">
      <c r="A211" s="1" t="s">
        <v>610</v>
      </c>
      <c r="B211" s="1" t="s">
        <v>625</v>
      </c>
      <c r="C211" s="1" t="s">
        <v>495</v>
      </c>
      <c r="D211" s="1" t="s">
        <v>357</v>
      </c>
      <c r="E211" s="1">
        <v>340174</v>
      </c>
      <c r="F211" s="1">
        <f t="shared" si="6"/>
        <v>14</v>
      </c>
      <c r="W211" s="1" t="str">
        <f>X211&amp;"-"&amp;COUNTIF($X$2:X211,X211)</f>
        <v>Sturminster Newton Hinton St Mary and Lydlinch-1</v>
      </c>
      <c r="X211" s="1" t="s">
        <v>495</v>
      </c>
      <c r="Y211" s="1" t="s">
        <v>357</v>
      </c>
    </row>
    <row r="212" spans="1:25">
      <c r="A212" s="1" t="s">
        <v>610</v>
      </c>
      <c r="B212" s="1" t="s">
        <v>625</v>
      </c>
      <c r="C212" s="1" t="s">
        <v>495</v>
      </c>
      <c r="D212" s="1" t="s">
        <v>358</v>
      </c>
      <c r="E212" s="1">
        <v>340177</v>
      </c>
      <c r="F212" s="1">
        <f t="shared" si="6"/>
        <v>8</v>
      </c>
      <c r="W212" s="1" t="str">
        <f>X212&amp;"-"&amp;COUNTIF($X$2:X212,X212)</f>
        <v>Sturminster Newton Hinton St Mary and Lydlinch-2</v>
      </c>
      <c r="X212" s="1" t="s">
        <v>495</v>
      </c>
      <c r="Y212" s="1" t="s">
        <v>358</v>
      </c>
    </row>
    <row r="213" spans="1:25">
      <c r="A213" s="1" t="s">
        <v>610</v>
      </c>
      <c r="B213" s="1" t="s">
        <v>625</v>
      </c>
      <c r="C213" s="1" t="s">
        <v>495</v>
      </c>
      <c r="D213" s="1" t="s">
        <v>359</v>
      </c>
      <c r="E213" s="1">
        <v>340198</v>
      </c>
      <c r="F213" s="1">
        <f t="shared" si="6"/>
        <v>18</v>
      </c>
      <c r="W213" s="1" t="str">
        <f>X213&amp;"-"&amp;COUNTIF($X$2:X213,X213)</f>
        <v>Sturminster Newton Hinton St Mary and Lydlinch-3</v>
      </c>
      <c r="X213" s="1" t="s">
        <v>495</v>
      </c>
      <c r="Y213" s="1" t="s">
        <v>359</v>
      </c>
    </row>
    <row r="214" spans="1:25">
      <c r="A214" s="1" t="s">
        <v>610</v>
      </c>
      <c r="B214" s="1" t="s">
        <v>620</v>
      </c>
      <c r="C214" s="1" t="s">
        <v>479</v>
      </c>
      <c r="D214" s="1" t="s">
        <v>91</v>
      </c>
      <c r="E214" s="1">
        <v>340109</v>
      </c>
      <c r="F214" s="1">
        <f t="shared" si="6"/>
        <v>15</v>
      </c>
      <c r="W214" s="1" t="str">
        <f>X214&amp;"-"&amp;COUNTIF($X$2:X214,X214)</f>
        <v>Buckland Newton Cerne Abbas Godmanstone &amp; Minterne Magna-1</v>
      </c>
      <c r="X214" s="1" t="s">
        <v>479</v>
      </c>
      <c r="Y214" s="1" t="s">
        <v>91</v>
      </c>
    </row>
    <row r="215" spans="1:25">
      <c r="A215" s="1" t="s">
        <v>610</v>
      </c>
      <c r="B215" s="1" t="s">
        <v>620</v>
      </c>
      <c r="C215" s="1" t="s">
        <v>479</v>
      </c>
      <c r="D215" s="1" t="s">
        <v>92</v>
      </c>
      <c r="E215" s="1">
        <v>340034</v>
      </c>
      <c r="F215" s="1">
        <f t="shared" si="6"/>
        <v>11</v>
      </c>
      <c r="W215" s="1" t="str">
        <f>X215&amp;"-"&amp;COUNTIF($X$2:X215,X215)</f>
        <v>Buckland Newton Cerne Abbas Godmanstone &amp; Minterne Magna-2</v>
      </c>
      <c r="X215" s="1" t="s">
        <v>479</v>
      </c>
      <c r="Y215" s="1" t="s">
        <v>92</v>
      </c>
    </row>
    <row r="216" spans="1:25">
      <c r="A216" s="1" t="s">
        <v>610</v>
      </c>
      <c r="B216" s="1" t="s">
        <v>620</v>
      </c>
      <c r="C216" s="1" t="s">
        <v>479</v>
      </c>
      <c r="D216" s="1" t="s">
        <v>93</v>
      </c>
      <c r="E216" s="1">
        <v>340045</v>
      </c>
      <c r="F216" s="1">
        <f t="shared" si="6"/>
        <v>11</v>
      </c>
      <c r="W216" s="1" t="str">
        <f>X216&amp;"-"&amp;COUNTIF($X$2:X216,X216)</f>
        <v>Buckland Newton Cerne Abbas Godmanstone &amp; Minterne Magna-3</v>
      </c>
      <c r="X216" s="1" t="s">
        <v>479</v>
      </c>
      <c r="Y216" s="1" t="s">
        <v>93</v>
      </c>
    </row>
    <row r="217" spans="1:25">
      <c r="A217" s="1" t="s">
        <v>610</v>
      </c>
      <c r="B217" s="1" t="s">
        <v>620</v>
      </c>
      <c r="C217" s="1" t="s">
        <v>479</v>
      </c>
      <c r="D217" s="1" t="s">
        <v>94</v>
      </c>
      <c r="E217" s="1">
        <v>340048</v>
      </c>
      <c r="F217" s="1">
        <f t="shared" si="6"/>
        <v>14</v>
      </c>
      <c r="W217" s="1" t="str">
        <f>X217&amp;"-"&amp;COUNTIF($X$2:X217,X217)</f>
        <v>Buckland Newton Cerne Abbas Godmanstone &amp; Minterne Magna-4</v>
      </c>
      <c r="X217" s="1" t="s">
        <v>479</v>
      </c>
      <c r="Y217" s="1" t="s">
        <v>94</v>
      </c>
    </row>
    <row r="218" spans="1:25">
      <c r="A218" s="1" t="s">
        <v>610</v>
      </c>
      <c r="B218" s="1" t="s">
        <v>620</v>
      </c>
      <c r="C218" s="1" t="s">
        <v>480</v>
      </c>
      <c r="D218" s="1" t="s">
        <v>115</v>
      </c>
      <c r="E218" s="1">
        <v>340032</v>
      </c>
      <c r="F218" s="1">
        <f t="shared" si="6"/>
        <v>17</v>
      </c>
      <c r="W218" s="1" t="str">
        <f>X218&amp;"-"&amp;COUNTIF($X$2:X218,X218)</f>
        <v>Charminster Stinsford and the Chalk Stream villages-1</v>
      </c>
      <c r="X218" s="1" t="s">
        <v>480</v>
      </c>
      <c r="Y218" s="1" t="s">
        <v>115</v>
      </c>
    </row>
    <row r="219" spans="1:25">
      <c r="A219" s="1" t="s">
        <v>610</v>
      </c>
      <c r="B219" s="1" t="s">
        <v>620</v>
      </c>
      <c r="C219" s="1" t="s">
        <v>480</v>
      </c>
      <c r="D219" s="1" t="s">
        <v>116</v>
      </c>
      <c r="E219" s="1">
        <v>340035</v>
      </c>
      <c r="F219" s="1">
        <f t="shared" si="6"/>
        <v>11</v>
      </c>
      <c r="W219" s="1" t="str">
        <f>X219&amp;"-"&amp;COUNTIF($X$2:X219,X219)</f>
        <v>Charminster Stinsford and the Chalk Stream villages-2</v>
      </c>
      <c r="X219" s="1" t="s">
        <v>480</v>
      </c>
      <c r="Y219" s="1" t="s">
        <v>116</v>
      </c>
    </row>
    <row r="220" spans="1:25">
      <c r="A220" s="1" t="s">
        <v>610</v>
      </c>
      <c r="B220" s="1" t="s">
        <v>620</v>
      </c>
      <c r="C220" s="1" t="s">
        <v>480</v>
      </c>
      <c r="D220" s="1" t="s">
        <v>117</v>
      </c>
      <c r="E220" s="1">
        <v>340043</v>
      </c>
      <c r="F220" s="1">
        <f t="shared" si="6"/>
        <v>8</v>
      </c>
      <c r="W220" s="1" t="str">
        <f>X220&amp;"-"&amp;COUNTIF($X$2:X220,X220)</f>
        <v>Charminster Stinsford and the Chalk Stream villages-3</v>
      </c>
      <c r="X220" s="1" t="s">
        <v>480</v>
      </c>
      <c r="Y220" s="1" t="s">
        <v>117</v>
      </c>
    </row>
    <row r="221" spans="1:25">
      <c r="A221" s="1" t="s">
        <v>610</v>
      </c>
      <c r="B221" s="1" t="s">
        <v>620</v>
      </c>
      <c r="C221" s="1" t="s">
        <v>480</v>
      </c>
      <c r="D221" s="1" t="s">
        <v>118</v>
      </c>
      <c r="E221" s="1">
        <v>340057</v>
      </c>
      <c r="F221" s="1">
        <f t="shared" si="6"/>
        <v>9</v>
      </c>
      <c r="W221" s="1" t="str">
        <f>X221&amp;"-"&amp;COUNTIF($X$2:X221,X221)</f>
        <v>Charminster Stinsford and the Chalk Stream villages-4</v>
      </c>
      <c r="X221" s="1" t="s">
        <v>480</v>
      </c>
      <c r="Y221" s="1" t="s">
        <v>118</v>
      </c>
    </row>
    <row r="222" spans="1:25">
      <c r="A222" s="1" t="s">
        <v>610</v>
      </c>
      <c r="B222" s="1" t="s">
        <v>620</v>
      </c>
      <c r="C222" s="1" t="s">
        <v>480</v>
      </c>
      <c r="D222" s="1" t="s">
        <v>119</v>
      </c>
      <c r="E222" s="1">
        <v>340058</v>
      </c>
      <c r="F222" s="1">
        <f t="shared" si="6"/>
        <v>8</v>
      </c>
      <c r="W222" s="1" t="str">
        <f>X222&amp;"-"&amp;COUNTIF($X$2:X222,X222)</f>
        <v>Charminster Stinsford and the Chalk Stream villages-5</v>
      </c>
      <c r="X222" s="1" t="s">
        <v>480</v>
      </c>
      <c r="Y222" s="1" t="s">
        <v>119</v>
      </c>
    </row>
    <row r="223" spans="1:25">
      <c r="A223" s="1" t="s">
        <v>610</v>
      </c>
      <c r="B223" s="1" t="s">
        <v>620</v>
      </c>
      <c r="C223" s="1" t="s">
        <v>480</v>
      </c>
      <c r="D223" s="1" t="s">
        <v>120</v>
      </c>
      <c r="E223" s="1">
        <v>340059</v>
      </c>
      <c r="F223" s="1">
        <f t="shared" si="6"/>
        <v>19</v>
      </c>
      <c r="W223" s="1" t="str">
        <f>X223&amp;"-"&amp;COUNTIF($X$2:X223,X223)</f>
        <v>Charminster Stinsford and the Chalk Stream villages-6</v>
      </c>
      <c r="X223" s="1" t="s">
        <v>480</v>
      </c>
      <c r="Y223" s="1" t="s">
        <v>120</v>
      </c>
    </row>
    <row r="224" spans="1:25">
      <c r="A224" s="1" t="s">
        <v>610</v>
      </c>
      <c r="B224" s="1" t="s">
        <v>620</v>
      </c>
      <c r="C224" s="1" t="s">
        <v>149</v>
      </c>
      <c r="D224" s="1" t="s">
        <v>148</v>
      </c>
      <c r="E224" s="1">
        <v>340038</v>
      </c>
      <c r="F224" s="1">
        <f t="shared" si="6"/>
        <v>15</v>
      </c>
      <c r="W224" s="1" t="str">
        <f>X224&amp;"-"&amp;COUNTIF($X$2:X224,X224)</f>
        <v>Dorchester and the Winterbournes-1</v>
      </c>
      <c r="X224" s="1" t="s">
        <v>149</v>
      </c>
      <c r="Y224" s="1" t="s">
        <v>148</v>
      </c>
    </row>
    <row r="225" spans="1:25">
      <c r="A225" s="1" t="s">
        <v>610</v>
      </c>
      <c r="B225" s="1" t="s">
        <v>620</v>
      </c>
      <c r="C225" s="1" t="s">
        <v>149</v>
      </c>
      <c r="D225" s="1" t="s">
        <v>150</v>
      </c>
      <c r="E225" s="1">
        <v>340040</v>
      </c>
      <c r="F225" s="1">
        <f t="shared" si="6"/>
        <v>28</v>
      </c>
      <c r="W225" s="1" t="str">
        <f>X225&amp;"-"&amp;COUNTIF($X$2:X225,X225)</f>
        <v>Dorchester and the Winterbournes-2</v>
      </c>
      <c r="X225" s="1" t="s">
        <v>149</v>
      </c>
      <c r="Y225" s="1" t="s">
        <v>150</v>
      </c>
    </row>
    <row r="226" spans="1:25">
      <c r="A226" s="1" t="s">
        <v>610</v>
      </c>
      <c r="B226" s="1" t="s">
        <v>620</v>
      </c>
      <c r="C226" s="1" t="s">
        <v>149</v>
      </c>
      <c r="D226" s="1" t="s">
        <v>151</v>
      </c>
      <c r="E226" s="1">
        <v>340615</v>
      </c>
      <c r="F226" s="1">
        <f t="shared" si="6"/>
        <v>17</v>
      </c>
      <c r="W226" s="1" t="str">
        <f>X226&amp;"-"&amp;COUNTIF($X$2:X226,X226)</f>
        <v>Dorchester and the Winterbournes-3</v>
      </c>
      <c r="X226" s="1" t="s">
        <v>149</v>
      </c>
      <c r="Y226" s="1" t="s">
        <v>151</v>
      </c>
    </row>
    <row r="227" spans="1:25">
      <c r="A227" s="1" t="s">
        <v>610</v>
      </c>
      <c r="B227" s="1" t="s">
        <v>620</v>
      </c>
      <c r="C227" s="1" t="s">
        <v>149</v>
      </c>
      <c r="D227" s="1" t="s">
        <v>152</v>
      </c>
      <c r="E227" s="1">
        <v>340069</v>
      </c>
      <c r="F227" s="1">
        <f t="shared" si="6"/>
        <v>47</v>
      </c>
      <c r="W227" s="1" t="str">
        <f>X227&amp;"-"&amp;COUNTIF($X$2:X227,X227)</f>
        <v>Dorchester and the Winterbournes-4</v>
      </c>
      <c r="X227" s="1" t="s">
        <v>149</v>
      </c>
      <c r="Y227" s="1" t="s">
        <v>152</v>
      </c>
    </row>
    <row r="228" spans="1:25">
      <c r="A228" s="1" t="s">
        <v>610</v>
      </c>
      <c r="B228" s="1" t="s">
        <v>620</v>
      </c>
      <c r="C228" s="1" t="s">
        <v>487</v>
      </c>
      <c r="D228" s="1" t="s">
        <v>233</v>
      </c>
      <c r="E228" s="1">
        <v>340049</v>
      </c>
      <c r="F228" s="1">
        <f t="shared" si="6"/>
        <v>7</v>
      </c>
      <c r="W228" s="1" t="str">
        <f>X228&amp;"-"&amp;COUNTIF($X$2:X228,X228)</f>
        <v>Moreton Woodsford and Crossways with Tincleton-1</v>
      </c>
      <c r="X228" s="1" t="s">
        <v>487</v>
      </c>
      <c r="Y228" s="1" t="s">
        <v>233</v>
      </c>
    </row>
    <row r="229" spans="1:25">
      <c r="A229" s="1" t="s">
        <v>610</v>
      </c>
      <c r="B229" s="1" t="s">
        <v>620</v>
      </c>
      <c r="C229" s="1" t="s">
        <v>487</v>
      </c>
      <c r="D229" s="1" t="s">
        <v>234</v>
      </c>
      <c r="E229" s="1">
        <v>340060</v>
      </c>
      <c r="F229" s="1">
        <f t="shared" si="6"/>
        <v>9</v>
      </c>
      <c r="W229" s="1" t="str">
        <f>X229&amp;"-"&amp;COUNTIF($X$2:X229,X229)</f>
        <v>Moreton Woodsford and Crossways with Tincleton-2</v>
      </c>
      <c r="X229" s="1" t="s">
        <v>487</v>
      </c>
      <c r="Y229" s="1" t="s">
        <v>234</v>
      </c>
    </row>
    <row r="230" spans="1:25">
      <c r="A230" s="1" t="s">
        <v>610</v>
      </c>
      <c r="B230" s="1" t="s">
        <v>620</v>
      </c>
      <c r="C230" s="1" t="s">
        <v>487</v>
      </c>
      <c r="D230" s="1" t="s">
        <v>235</v>
      </c>
      <c r="E230" s="1">
        <v>340070</v>
      </c>
      <c r="F230" s="1">
        <f t="shared" si="6"/>
        <v>23</v>
      </c>
      <c r="W230" s="1" t="str">
        <f>X230&amp;"-"&amp;COUNTIF($X$2:X230,X230)</f>
        <v>Moreton Woodsford and Crossways with Tincleton-3</v>
      </c>
      <c r="X230" s="1" t="s">
        <v>487</v>
      </c>
      <c r="Y230" s="1" t="s">
        <v>235</v>
      </c>
    </row>
    <row r="231" spans="1:25">
      <c r="A231" s="1" t="s">
        <v>610</v>
      </c>
      <c r="B231" s="1" t="s">
        <v>620</v>
      </c>
      <c r="C231" s="1" t="s">
        <v>490</v>
      </c>
      <c r="D231" s="1" t="s">
        <v>268</v>
      </c>
      <c r="E231" s="1">
        <v>340031</v>
      </c>
      <c r="F231" s="1">
        <f t="shared" si="6"/>
        <v>13</v>
      </c>
      <c r="W231" s="1" t="str">
        <f>X231&amp;"-"&amp;COUNTIF($X$2:X231,X231)</f>
        <v>Piddle Valley Hilton and Ansty Cheselbourne and Melcombe Horsey-1</v>
      </c>
      <c r="X231" s="1" t="s">
        <v>490</v>
      </c>
      <c r="Y231" s="1" t="s">
        <v>268</v>
      </c>
    </row>
    <row r="232" spans="1:25">
      <c r="A232" s="1" t="s">
        <v>610</v>
      </c>
      <c r="B232" s="1" t="s">
        <v>620</v>
      </c>
      <c r="C232" s="1" t="s">
        <v>490</v>
      </c>
      <c r="D232" s="1" t="s">
        <v>269</v>
      </c>
      <c r="E232" s="1">
        <v>340207</v>
      </c>
      <c r="F232" s="1">
        <f t="shared" si="6"/>
        <v>12</v>
      </c>
      <c r="W232" s="1" t="str">
        <f>X232&amp;"-"&amp;COUNTIF($X$2:X232,X232)</f>
        <v>Piddle Valley Hilton and Ansty Cheselbourne and Melcombe Horsey-2</v>
      </c>
      <c r="X232" s="1" t="s">
        <v>490</v>
      </c>
      <c r="Y232" s="1" t="s">
        <v>269</v>
      </c>
    </row>
    <row r="233" spans="1:25">
      <c r="A233" s="1" t="s">
        <v>610</v>
      </c>
      <c r="B233" s="1" t="s">
        <v>620</v>
      </c>
      <c r="C233" s="1" t="s">
        <v>490</v>
      </c>
      <c r="D233" s="1" t="s">
        <v>270</v>
      </c>
      <c r="E233" s="1">
        <v>340215</v>
      </c>
      <c r="F233" s="1">
        <f t="shared" si="6"/>
        <v>16</v>
      </c>
      <c r="W233" s="1" t="str">
        <f>X233&amp;"-"&amp;COUNTIF($X$2:X233,X233)</f>
        <v>Piddle Valley Hilton and Ansty Cheselbourne and Melcombe Horsey-3</v>
      </c>
      <c r="X233" s="1" t="s">
        <v>490</v>
      </c>
      <c r="Y233" s="1" t="s">
        <v>270</v>
      </c>
    </row>
    <row r="234" spans="1:25">
      <c r="A234" s="1" t="s">
        <v>610</v>
      </c>
      <c r="B234" s="1" t="s">
        <v>620</v>
      </c>
      <c r="C234" s="1" t="s">
        <v>490</v>
      </c>
      <c r="D234" s="1" t="s">
        <v>271</v>
      </c>
      <c r="E234" s="1">
        <v>340220</v>
      </c>
      <c r="F234" s="1">
        <f t="shared" si="6"/>
        <v>15</v>
      </c>
      <c r="W234" s="1" t="str">
        <f>X234&amp;"-"&amp;COUNTIF($X$2:X234,X234)</f>
        <v>Piddle Valley Hilton and Ansty Cheselbourne and Melcombe Horsey-4</v>
      </c>
      <c r="X234" s="1" t="s">
        <v>490</v>
      </c>
      <c r="Y234" s="1" t="s">
        <v>271</v>
      </c>
    </row>
    <row r="235" spans="1:25">
      <c r="A235" s="1" t="s">
        <v>610</v>
      </c>
      <c r="B235" s="1" t="s">
        <v>620</v>
      </c>
      <c r="C235" s="1" t="s">
        <v>490</v>
      </c>
      <c r="D235" s="1" t="s">
        <v>272</v>
      </c>
      <c r="E235" s="1">
        <v>340052</v>
      </c>
      <c r="F235" s="1">
        <f t="shared" si="6"/>
        <v>12</v>
      </c>
      <c r="W235" s="1" t="str">
        <f>X235&amp;"-"&amp;COUNTIF($X$2:X235,X235)</f>
        <v>Piddle Valley Hilton and Ansty Cheselbourne and Melcombe Horsey-5</v>
      </c>
      <c r="X235" s="1" t="s">
        <v>490</v>
      </c>
      <c r="Y235" s="1" t="s">
        <v>272</v>
      </c>
    </row>
    <row r="236" spans="1:25">
      <c r="A236" s="1" t="s">
        <v>610</v>
      </c>
      <c r="B236" s="1" t="s">
        <v>620</v>
      </c>
      <c r="C236" s="1" t="s">
        <v>490</v>
      </c>
      <c r="D236" s="1" t="s">
        <v>273</v>
      </c>
      <c r="E236" s="1">
        <v>340053</v>
      </c>
      <c r="F236" s="1">
        <f t="shared" si="6"/>
        <v>15</v>
      </c>
      <c r="W236" s="1" t="str">
        <f>X236&amp;"-"&amp;COUNTIF($X$2:X236,X236)</f>
        <v>Piddle Valley Hilton and Ansty Cheselbourne and Melcombe Horsey-6</v>
      </c>
      <c r="X236" s="1" t="s">
        <v>490</v>
      </c>
      <c r="Y236" s="1" t="s">
        <v>273</v>
      </c>
    </row>
    <row r="237" spans="1:25">
      <c r="A237" s="1" t="s">
        <v>610</v>
      </c>
      <c r="B237" s="1" t="s">
        <v>620</v>
      </c>
      <c r="C237" s="1" t="s">
        <v>491</v>
      </c>
      <c r="D237" s="1" t="s">
        <v>281</v>
      </c>
      <c r="E237" s="1">
        <v>340047</v>
      </c>
      <c r="F237" s="1">
        <f t="shared" si="6"/>
        <v>31</v>
      </c>
      <c r="W237" s="1" t="str">
        <f>X237&amp;"-"&amp;COUNTIF($X$2:X237,X237)</f>
        <v>Puddletown Tolpuddle and Milborne with Dewlish-1</v>
      </c>
      <c r="X237" s="1" t="s">
        <v>491</v>
      </c>
      <c r="Y237" s="1" t="s">
        <v>281</v>
      </c>
    </row>
    <row r="238" spans="1:25">
      <c r="A238" s="1" t="s">
        <v>610</v>
      </c>
      <c r="B238" s="1" t="s">
        <v>620</v>
      </c>
      <c r="C238" s="1" t="s">
        <v>491</v>
      </c>
      <c r="D238" s="1" t="s">
        <v>282</v>
      </c>
      <c r="E238" s="1">
        <v>340055</v>
      </c>
      <c r="F238" s="1">
        <f t="shared" si="6"/>
        <v>40</v>
      </c>
      <c r="W238" s="1" t="str">
        <f>X238&amp;"-"&amp;COUNTIF($X$2:X238,X238)</f>
        <v>Puddletown Tolpuddle and Milborne with Dewlish-2</v>
      </c>
      <c r="X238" s="1" t="s">
        <v>491</v>
      </c>
      <c r="Y238" s="1" t="s">
        <v>282</v>
      </c>
    </row>
    <row r="239" spans="1:25">
      <c r="A239" s="1" t="s">
        <v>610</v>
      </c>
      <c r="B239" s="1" t="s">
        <v>620</v>
      </c>
      <c r="C239" s="1" t="s">
        <v>491</v>
      </c>
      <c r="D239" s="1" t="s">
        <v>283</v>
      </c>
      <c r="E239" s="1">
        <v>340062</v>
      </c>
      <c r="F239" s="1">
        <f t="shared" si="6"/>
        <v>9</v>
      </c>
      <c r="W239" s="1" t="str">
        <f>X239&amp;"-"&amp;COUNTIF($X$2:X239,X239)</f>
        <v>Puddletown Tolpuddle and Milborne with Dewlish-3</v>
      </c>
      <c r="X239" s="1" t="s">
        <v>491</v>
      </c>
      <c r="Y239" s="1" t="s">
        <v>283</v>
      </c>
    </row>
    <row r="240" spans="1:25">
      <c r="A240" s="1" t="s">
        <v>610</v>
      </c>
      <c r="B240" s="1" t="s">
        <v>620</v>
      </c>
      <c r="C240" s="1" t="s">
        <v>418</v>
      </c>
      <c r="D240" s="1" t="s">
        <v>419</v>
      </c>
      <c r="E240" s="1">
        <v>340033</v>
      </c>
      <c r="F240" s="1">
        <f t="shared" si="6"/>
        <v>10</v>
      </c>
      <c r="W240" s="1" t="str">
        <f>X240&amp;"-"&amp;COUNTIF($X$2:X240,X240)</f>
        <v>Watercombe-1</v>
      </c>
      <c r="X240" s="1" t="s">
        <v>418</v>
      </c>
      <c r="Y240" s="1" t="s">
        <v>419</v>
      </c>
    </row>
    <row r="241" spans="1:25">
      <c r="A241" s="1" t="s">
        <v>610</v>
      </c>
      <c r="B241" s="1" t="s">
        <v>620</v>
      </c>
      <c r="C241" s="1" t="s">
        <v>418</v>
      </c>
      <c r="D241" s="1" t="s">
        <v>420</v>
      </c>
      <c r="E241" s="1">
        <v>340050</v>
      </c>
      <c r="F241" s="1">
        <f t="shared" si="6"/>
        <v>10</v>
      </c>
      <c r="W241" s="1" t="str">
        <f>X241&amp;"-"&amp;COUNTIF($X$2:X241,X241)</f>
        <v>Watercombe-2</v>
      </c>
      <c r="X241" s="1" t="s">
        <v>418</v>
      </c>
      <c r="Y241" s="1" t="s">
        <v>420</v>
      </c>
    </row>
    <row r="242" spans="1:25">
      <c r="A242" s="1" t="s">
        <v>610</v>
      </c>
      <c r="B242" s="1" t="s">
        <v>620</v>
      </c>
      <c r="C242" s="1" t="s">
        <v>418</v>
      </c>
      <c r="D242" s="1" t="s">
        <v>421</v>
      </c>
      <c r="E242" s="1">
        <v>340063</v>
      </c>
      <c r="F242" s="1">
        <f t="shared" si="6"/>
        <v>8</v>
      </c>
      <c r="W242" s="1" t="str">
        <f>X242&amp;"-"&amp;COUNTIF($X$2:X242,X242)</f>
        <v>Watercombe-3</v>
      </c>
      <c r="X242" s="1" t="s">
        <v>418</v>
      </c>
      <c r="Y242" s="1" t="s">
        <v>421</v>
      </c>
    </row>
    <row r="243" spans="1:25">
      <c r="A243" s="1" t="s">
        <v>610</v>
      </c>
      <c r="B243" s="1" t="s">
        <v>620</v>
      </c>
      <c r="C243" s="1" t="s">
        <v>418</v>
      </c>
      <c r="D243" s="1" t="s">
        <v>422</v>
      </c>
      <c r="E243" s="1">
        <v>340064</v>
      </c>
      <c r="F243" s="1">
        <f t="shared" si="6"/>
        <v>13</v>
      </c>
      <c r="W243" s="1" t="str">
        <f>X243&amp;"-"&amp;COUNTIF($X$2:X243,X243)</f>
        <v>Watercombe-4</v>
      </c>
      <c r="X243" s="1" t="s">
        <v>418</v>
      </c>
      <c r="Y243" s="1" t="s">
        <v>422</v>
      </c>
    </row>
    <row r="244" spans="1:25">
      <c r="A244" s="1" t="s">
        <v>610</v>
      </c>
      <c r="B244" s="1" t="s">
        <v>623</v>
      </c>
      <c r="C244" s="1" t="s">
        <v>44</v>
      </c>
      <c r="D244" s="1" t="s">
        <v>45</v>
      </c>
      <c r="E244" s="1">
        <v>340003</v>
      </c>
      <c r="F244" s="1">
        <f t="shared" si="6"/>
        <v>10</v>
      </c>
      <c r="W244" s="1" t="str">
        <f>X244&amp;"-"&amp;COUNTIF($X$2:X244,X244)</f>
        <v>Beaminster Area-1</v>
      </c>
      <c r="X244" s="1" t="s">
        <v>44</v>
      </c>
      <c r="Y244" s="1" t="s">
        <v>45</v>
      </c>
    </row>
    <row r="245" spans="1:25">
      <c r="A245" s="1" t="s">
        <v>610</v>
      </c>
      <c r="B245" s="1" t="s">
        <v>623</v>
      </c>
      <c r="C245" s="1" t="s">
        <v>44</v>
      </c>
      <c r="D245" s="1" t="s">
        <v>46</v>
      </c>
      <c r="E245" s="1">
        <v>340004</v>
      </c>
      <c r="F245" s="1">
        <f t="shared" si="6"/>
        <v>26</v>
      </c>
      <c r="W245" s="1" t="str">
        <f>X245&amp;"-"&amp;COUNTIF($X$2:X245,X245)</f>
        <v>Beaminster Area-2</v>
      </c>
      <c r="X245" s="1" t="s">
        <v>44</v>
      </c>
      <c r="Y245" s="1" t="s">
        <v>46</v>
      </c>
    </row>
    <row r="246" spans="1:25">
      <c r="A246" s="1" t="s">
        <v>610</v>
      </c>
      <c r="B246" s="1" t="s">
        <v>623</v>
      </c>
      <c r="C246" s="1" t="s">
        <v>44</v>
      </c>
      <c r="D246" s="1" t="s">
        <v>47</v>
      </c>
      <c r="E246" s="1">
        <v>340006</v>
      </c>
      <c r="F246" s="1">
        <f t="shared" si="6"/>
        <v>8</v>
      </c>
      <c r="W246" s="1" t="str">
        <f>X246&amp;"-"&amp;COUNTIF($X$2:X246,X246)</f>
        <v>Beaminster Area-3</v>
      </c>
      <c r="X246" s="1" t="s">
        <v>44</v>
      </c>
      <c r="Y246" s="1" t="s">
        <v>47</v>
      </c>
    </row>
    <row r="247" spans="1:25">
      <c r="A247" s="1" t="s">
        <v>610</v>
      </c>
      <c r="B247" s="1" t="s">
        <v>623</v>
      </c>
      <c r="C247" s="1" t="s">
        <v>44</v>
      </c>
      <c r="D247" s="1" t="s">
        <v>48</v>
      </c>
      <c r="E247" s="1">
        <v>340017</v>
      </c>
      <c r="F247" s="1">
        <f t="shared" si="6"/>
        <v>5</v>
      </c>
      <c r="W247" s="1" t="str">
        <f>X247&amp;"-"&amp;COUNTIF($X$2:X247,X247)</f>
        <v>Beaminster Area-4</v>
      </c>
      <c r="X247" s="1" t="s">
        <v>44</v>
      </c>
      <c r="Y247" s="1" t="s">
        <v>48</v>
      </c>
    </row>
    <row r="248" spans="1:25">
      <c r="A248" s="1" t="s">
        <v>610</v>
      </c>
      <c r="B248" s="1" t="s">
        <v>623</v>
      </c>
      <c r="C248" s="1" t="s">
        <v>44</v>
      </c>
      <c r="D248" s="1" t="s">
        <v>49</v>
      </c>
      <c r="E248" s="1">
        <v>340020</v>
      </c>
      <c r="F248" s="1">
        <f t="shared" si="6"/>
        <v>22</v>
      </c>
      <c r="W248" s="1" t="str">
        <f>X248&amp;"-"&amp;COUNTIF($X$2:X248,X248)</f>
        <v>Beaminster Area-5</v>
      </c>
      <c r="X248" s="1" t="s">
        <v>44</v>
      </c>
      <c r="Y248" s="1" t="s">
        <v>49</v>
      </c>
    </row>
    <row r="249" spans="1:25">
      <c r="A249" s="1" t="s">
        <v>610</v>
      </c>
      <c r="B249" s="1" t="s">
        <v>623</v>
      </c>
      <c r="C249" s="1" t="s">
        <v>44</v>
      </c>
      <c r="D249" s="1" t="s">
        <v>50</v>
      </c>
      <c r="E249" s="1">
        <v>340028</v>
      </c>
      <c r="F249" s="1">
        <f t="shared" si="6"/>
        <v>9</v>
      </c>
      <c r="W249" s="1" t="str">
        <f>X249&amp;"-"&amp;COUNTIF($X$2:X249,X249)</f>
        <v>Beaminster Area-6</v>
      </c>
      <c r="X249" s="1" t="s">
        <v>44</v>
      </c>
      <c r="Y249" s="1" t="s">
        <v>50</v>
      </c>
    </row>
    <row r="250" spans="1:25">
      <c r="A250" s="1" t="s">
        <v>610</v>
      </c>
      <c r="B250" s="1" t="s">
        <v>623</v>
      </c>
      <c r="C250" s="1" t="s">
        <v>44</v>
      </c>
      <c r="D250" s="1" t="s">
        <v>51</v>
      </c>
      <c r="E250" s="1">
        <v>340021</v>
      </c>
      <c r="F250" s="1">
        <f t="shared" si="6"/>
        <v>10</v>
      </c>
      <c r="W250" s="1" t="str">
        <f>X250&amp;"-"&amp;COUNTIF($X$2:X250,X250)</f>
        <v>Beaminster Area-7</v>
      </c>
      <c r="X250" s="1" t="s">
        <v>44</v>
      </c>
      <c r="Y250" s="1" t="s">
        <v>51</v>
      </c>
    </row>
    <row r="251" spans="1:25">
      <c r="A251" s="1" t="s">
        <v>610</v>
      </c>
      <c r="B251" s="1" t="s">
        <v>623</v>
      </c>
      <c r="C251" s="1" t="s">
        <v>44</v>
      </c>
      <c r="D251" s="1" t="s">
        <v>52</v>
      </c>
      <c r="E251" s="1">
        <v>340022</v>
      </c>
      <c r="F251" s="1">
        <f t="shared" si="6"/>
        <v>10</v>
      </c>
      <c r="W251" s="1" t="str">
        <f>X251&amp;"-"&amp;COUNTIF($X$2:X251,X251)</f>
        <v>Beaminster Area-8</v>
      </c>
      <c r="X251" s="1" t="s">
        <v>44</v>
      </c>
      <c r="Y251" s="1" t="s">
        <v>52</v>
      </c>
    </row>
    <row r="252" spans="1:25">
      <c r="A252" s="1" t="s">
        <v>610</v>
      </c>
      <c r="B252" s="1" t="s">
        <v>623</v>
      </c>
      <c r="C252" s="1" t="s">
        <v>44</v>
      </c>
      <c r="D252" s="1" t="s">
        <v>53</v>
      </c>
      <c r="E252" s="1">
        <v>340025</v>
      </c>
      <c r="F252" s="1">
        <f t="shared" si="6"/>
        <v>10</v>
      </c>
      <c r="W252" s="1" t="str">
        <f>X252&amp;"-"&amp;COUNTIF($X$2:X252,X252)</f>
        <v>Beaminster Area-9</v>
      </c>
      <c r="X252" s="1" t="s">
        <v>44</v>
      </c>
      <c r="Y252" s="1" t="s">
        <v>53</v>
      </c>
    </row>
    <row r="253" spans="1:25">
      <c r="A253" s="1" t="s">
        <v>610</v>
      </c>
      <c r="B253" s="1" t="s">
        <v>623</v>
      </c>
      <c r="C253" s="1" t="s">
        <v>44</v>
      </c>
      <c r="D253" s="1" t="s">
        <v>54</v>
      </c>
      <c r="E253" s="1">
        <v>340026</v>
      </c>
      <c r="F253" s="1">
        <f t="shared" si="6"/>
        <v>28</v>
      </c>
      <c r="W253" s="1" t="str">
        <f>X253&amp;"-"&amp;COUNTIF($X$2:X253,X253)</f>
        <v>Beaminster Area-10</v>
      </c>
      <c r="X253" s="1" t="s">
        <v>44</v>
      </c>
      <c r="Y253" s="1" t="s">
        <v>54</v>
      </c>
    </row>
    <row r="254" spans="1:25">
      <c r="A254" s="1" t="s">
        <v>610</v>
      </c>
      <c r="B254" s="1" t="s">
        <v>623</v>
      </c>
      <c r="C254" s="1" t="s">
        <v>44</v>
      </c>
      <c r="D254" s="1" t="s">
        <v>55</v>
      </c>
      <c r="E254" s="1">
        <v>340029</v>
      </c>
      <c r="F254" s="1">
        <f t="shared" si="6"/>
        <v>12</v>
      </c>
      <c r="W254" s="1" t="str">
        <f>X254&amp;"-"&amp;COUNTIF($X$2:X254,X254)</f>
        <v>Beaminster Area-11</v>
      </c>
      <c r="X254" s="1" t="s">
        <v>44</v>
      </c>
      <c r="Y254" s="1" t="s">
        <v>55</v>
      </c>
    </row>
    <row r="255" spans="1:25">
      <c r="A255" s="1" t="s">
        <v>610</v>
      </c>
      <c r="B255" s="1" t="s">
        <v>623</v>
      </c>
      <c r="C255" s="1" t="s">
        <v>44</v>
      </c>
      <c r="D255" s="1" t="s">
        <v>56</v>
      </c>
      <c r="E255" s="1">
        <v>340030</v>
      </c>
      <c r="F255" s="1">
        <f t="shared" si="6"/>
        <v>15</v>
      </c>
      <c r="W255" s="1" t="str">
        <f>X255&amp;"-"&amp;COUNTIF($X$2:X255,X255)</f>
        <v>Beaminster Area-12</v>
      </c>
      <c r="X255" s="1" t="s">
        <v>44</v>
      </c>
      <c r="Y255" s="1" t="s">
        <v>56</v>
      </c>
    </row>
    <row r="256" spans="1:25">
      <c r="A256" s="1" t="s">
        <v>610</v>
      </c>
      <c r="B256" s="1" t="s">
        <v>623</v>
      </c>
      <c r="C256" s="1" t="s">
        <v>699</v>
      </c>
      <c r="D256" s="1" t="s">
        <v>26</v>
      </c>
      <c r="E256" s="1">
        <v>340136</v>
      </c>
      <c r="F256" s="1">
        <f t="shared" si="6"/>
        <v>10</v>
      </c>
      <c r="W256" s="1" t="str">
        <f>X256&amp;"-"&amp;COUNTIF($X$2:X256,X256)</f>
        <v>Bride Valley and Chesil-1</v>
      </c>
      <c r="X256" s="1" t="s">
        <v>699</v>
      </c>
      <c r="Y256" s="1" t="s">
        <v>26</v>
      </c>
    </row>
    <row r="257" spans="1:25">
      <c r="A257" s="1" t="s">
        <v>610</v>
      </c>
      <c r="B257" s="1" t="s">
        <v>623</v>
      </c>
      <c r="C257" s="1" t="s">
        <v>699</v>
      </c>
      <c r="D257" s="1" t="s">
        <v>78</v>
      </c>
      <c r="E257" s="1">
        <v>340080</v>
      </c>
      <c r="F257" s="1">
        <f t="shared" si="6"/>
        <v>28</v>
      </c>
      <c r="W257" s="1" t="str">
        <f>X257&amp;"-"&amp;COUNTIF($X$2:X257,X257)</f>
        <v>Bride Valley and Chesil-2</v>
      </c>
      <c r="X257" s="1" t="s">
        <v>699</v>
      </c>
      <c r="Y257" s="1" t="s">
        <v>78</v>
      </c>
    </row>
    <row r="258" spans="1:25">
      <c r="A258" s="1" t="s">
        <v>610</v>
      </c>
      <c r="B258" s="1" t="s">
        <v>623</v>
      </c>
      <c r="C258" s="1" t="s">
        <v>699</v>
      </c>
      <c r="D258" s="1" t="s">
        <v>27</v>
      </c>
      <c r="E258" s="1">
        <v>340142</v>
      </c>
      <c r="F258" s="1">
        <f t="shared" ref="F258:F321" si="7">LEN(D258)</f>
        <v>15</v>
      </c>
      <c r="W258" s="1" t="str">
        <f>X258&amp;"-"&amp;COUNTIF($X$2:X258,X258)</f>
        <v>Bride Valley and Chesil-3</v>
      </c>
      <c r="X258" s="1" t="s">
        <v>699</v>
      </c>
      <c r="Y258" s="1" t="s">
        <v>27</v>
      </c>
    </row>
    <row r="259" spans="1:25">
      <c r="A259" s="1" t="s">
        <v>610</v>
      </c>
      <c r="B259" s="1" t="s">
        <v>623</v>
      </c>
      <c r="C259" s="1" t="s">
        <v>699</v>
      </c>
      <c r="D259" s="1" t="s">
        <v>79</v>
      </c>
      <c r="E259" s="1">
        <v>340076</v>
      </c>
      <c r="F259" s="1">
        <f t="shared" si="7"/>
        <v>12</v>
      </c>
      <c r="W259" s="1" t="str">
        <f>X259&amp;"-"&amp;COUNTIF($X$2:X259,X259)</f>
        <v>Bride Valley and Chesil-4</v>
      </c>
      <c r="X259" s="1" t="s">
        <v>699</v>
      </c>
      <c r="Y259" s="1" t="s">
        <v>79</v>
      </c>
    </row>
    <row r="260" spans="1:25">
      <c r="A260" s="1" t="s">
        <v>610</v>
      </c>
      <c r="B260" s="1" t="s">
        <v>623</v>
      </c>
      <c r="C260" s="1" t="s">
        <v>699</v>
      </c>
      <c r="D260" s="1" t="s">
        <v>80</v>
      </c>
      <c r="E260" s="1">
        <v>340087</v>
      </c>
      <c r="F260" s="1">
        <f t="shared" si="7"/>
        <v>13</v>
      </c>
      <c r="W260" s="1" t="str">
        <f>X260&amp;"-"&amp;COUNTIF($X$2:X260,X260)</f>
        <v>Bride Valley and Chesil-5</v>
      </c>
      <c r="X260" s="1" t="s">
        <v>699</v>
      </c>
      <c r="Y260" s="1" t="s">
        <v>80</v>
      </c>
    </row>
    <row r="261" spans="1:25">
      <c r="A261" s="1" t="s">
        <v>610</v>
      </c>
      <c r="B261" s="1" t="s">
        <v>623</v>
      </c>
      <c r="C261" s="1" t="s">
        <v>699</v>
      </c>
      <c r="D261" s="1" t="s">
        <v>81</v>
      </c>
      <c r="E261" s="1">
        <v>340077</v>
      </c>
      <c r="F261" s="1">
        <f t="shared" si="7"/>
        <v>10</v>
      </c>
      <c r="W261" s="1" t="str">
        <f>X261&amp;"-"&amp;COUNTIF($X$2:X261,X261)</f>
        <v>Bride Valley and Chesil-6</v>
      </c>
      <c r="X261" s="1" t="s">
        <v>699</v>
      </c>
      <c r="Y261" s="1" t="s">
        <v>81</v>
      </c>
    </row>
    <row r="262" spans="1:25">
      <c r="A262" s="1" t="s">
        <v>610</v>
      </c>
      <c r="B262" s="1" t="s">
        <v>623</v>
      </c>
      <c r="C262" s="1" t="s">
        <v>699</v>
      </c>
      <c r="D262" s="1" t="s">
        <v>28</v>
      </c>
      <c r="E262" s="1">
        <v>340147</v>
      </c>
      <c r="F262" s="1">
        <f t="shared" si="7"/>
        <v>9</v>
      </c>
      <c r="W262" s="1" t="str">
        <f>X262&amp;"-"&amp;COUNTIF($X$2:X262,X262)</f>
        <v>Bride Valley and Chesil-7</v>
      </c>
      <c r="X262" s="1" t="s">
        <v>699</v>
      </c>
      <c r="Y262" s="1" t="s">
        <v>28</v>
      </c>
    </row>
    <row r="263" spans="1:25">
      <c r="A263" s="1" t="s">
        <v>610</v>
      </c>
      <c r="B263" s="1" t="s">
        <v>623</v>
      </c>
      <c r="C263" s="1" t="s">
        <v>699</v>
      </c>
      <c r="D263" s="1" t="s">
        <v>82</v>
      </c>
      <c r="E263" s="1">
        <v>340096</v>
      </c>
      <c r="F263" s="1">
        <f t="shared" si="7"/>
        <v>10</v>
      </c>
      <c r="W263" s="1" t="str">
        <f>X263&amp;"-"&amp;COUNTIF($X$2:X263,X263)</f>
        <v>Bride Valley and Chesil-8</v>
      </c>
      <c r="X263" s="1" t="s">
        <v>699</v>
      </c>
      <c r="Y263" s="1" t="s">
        <v>82</v>
      </c>
    </row>
    <row r="264" spans="1:25">
      <c r="A264" s="1" t="s">
        <v>610</v>
      </c>
      <c r="B264" s="1" t="s">
        <v>623</v>
      </c>
      <c r="C264" s="1" t="s">
        <v>699</v>
      </c>
      <c r="D264" s="1" t="s">
        <v>83</v>
      </c>
      <c r="E264" s="1">
        <v>340097</v>
      </c>
      <c r="F264" s="1">
        <f t="shared" si="7"/>
        <v>13</v>
      </c>
      <c r="W264" s="1" t="str">
        <f>X264&amp;"-"&amp;COUNTIF($X$2:X264,X264)</f>
        <v>Bride Valley and Chesil-9</v>
      </c>
      <c r="X264" s="1" t="s">
        <v>699</v>
      </c>
      <c r="Y264" s="1" t="s">
        <v>83</v>
      </c>
    </row>
    <row r="265" spans="1:25">
      <c r="A265" s="1" t="s">
        <v>610</v>
      </c>
      <c r="B265" s="1" t="s">
        <v>623</v>
      </c>
      <c r="C265" s="1" t="s">
        <v>699</v>
      </c>
      <c r="D265" s="1" t="s">
        <v>84</v>
      </c>
      <c r="E265" s="1">
        <v>340098</v>
      </c>
      <c r="F265" s="1">
        <f t="shared" si="7"/>
        <v>5</v>
      </c>
      <c r="W265" s="1" t="str">
        <f>X265&amp;"-"&amp;COUNTIF($X$2:X265,X265)</f>
        <v>Bride Valley and Chesil-10</v>
      </c>
      <c r="X265" s="1" t="s">
        <v>699</v>
      </c>
      <c r="Y265" s="1" t="s">
        <v>84</v>
      </c>
    </row>
    <row r="266" spans="1:25">
      <c r="A266" s="1" t="s">
        <v>610</v>
      </c>
      <c r="B266" s="1" t="s">
        <v>623</v>
      </c>
      <c r="C266" s="1" t="s">
        <v>86</v>
      </c>
      <c r="D266" s="1" t="s">
        <v>86</v>
      </c>
      <c r="E266" s="1">
        <v>340078</v>
      </c>
      <c r="F266" s="1">
        <f t="shared" si="7"/>
        <v>8</v>
      </c>
      <c r="W266" s="1" t="str">
        <f>X266&amp;"-"&amp;COUNTIF($X$2:X266,X266)</f>
        <v>Bridport-1</v>
      </c>
      <c r="X266" s="1" t="s">
        <v>86</v>
      </c>
      <c r="Y266" s="1" t="s">
        <v>86</v>
      </c>
    </row>
    <row r="267" spans="1:25">
      <c r="A267" s="1" t="s">
        <v>610</v>
      </c>
      <c r="B267" s="1" t="s">
        <v>623</v>
      </c>
      <c r="C267" s="1" t="s">
        <v>32</v>
      </c>
      <c r="D267" s="1" t="s">
        <v>31</v>
      </c>
      <c r="E267" s="1">
        <v>340072</v>
      </c>
      <c r="F267" s="1">
        <f t="shared" si="7"/>
        <v>10</v>
      </c>
      <c r="W267" s="1" t="str">
        <f>X267&amp;"-"&amp;COUNTIF($X$2:X267,X267)</f>
        <v>Eggardon and Colmers-1</v>
      </c>
      <c r="X267" s="1" t="s">
        <v>32</v>
      </c>
      <c r="Y267" s="1" t="s">
        <v>31</v>
      </c>
    </row>
    <row r="268" spans="1:25">
      <c r="A268" s="1" t="s">
        <v>610</v>
      </c>
      <c r="B268" s="1" t="s">
        <v>623</v>
      </c>
      <c r="C268" s="1" t="s">
        <v>32</v>
      </c>
      <c r="D268" s="1" t="s">
        <v>33</v>
      </c>
      <c r="E268" s="1">
        <v>340088</v>
      </c>
      <c r="F268" s="1">
        <f t="shared" si="7"/>
        <v>6</v>
      </c>
      <c r="W268" s="1" t="str">
        <f>X268&amp;"-"&amp;COUNTIF($X$2:X268,X268)</f>
        <v>Eggardon and Colmers-2</v>
      </c>
      <c r="X268" s="1" t="s">
        <v>32</v>
      </c>
      <c r="Y268" s="1" t="s">
        <v>33</v>
      </c>
    </row>
    <row r="269" spans="1:25">
      <c r="A269" s="1" t="s">
        <v>610</v>
      </c>
      <c r="B269" s="1" t="s">
        <v>623</v>
      </c>
      <c r="C269" s="1" t="s">
        <v>32</v>
      </c>
      <c r="D269" s="1" t="s">
        <v>475</v>
      </c>
      <c r="E269" s="1">
        <v>340094</v>
      </c>
      <c r="F269" s="1">
        <f t="shared" si="7"/>
        <v>55</v>
      </c>
      <c r="W269" s="1" t="str">
        <f>X269&amp;"-"&amp;COUNTIF($X$2:X269,X269)</f>
        <v>Eggardon and Colmers-3</v>
      </c>
      <c r="X269" s="1" t="s">
        <v>32</v>
      </c>
      <c r="Y269" s="1" t="s">
        <v>475</v>
      </c>
    </row>
    <row r="270" spans="1:25">
      <c r="A270" s="1" t="s">
        <v>610</v>
      </c>
      <c r="B270" s="1" t="s">
        <v>623</v>
      </c>
      <c r="C270" s="1" t="s">
        <v>32</v>
      </c>
      <c r="D270" s="1" t="s">
        <v>34</v>
      </c>
      <c r="E270" s="1">
        <v>340099</v>
      </c>
      <c r="F270" s="1">
        <f t="shared" si="7"/>
        <v>11</v>
      </c>
      <c r="W270" s="1" t="str">
        <f>X270&amp;"-"&amp;COUNTIF($X$2:X270,X270)</f>
        <v>Eggardon and Colmers-4</v>
      </c>
      <c r="X270" s="1" t="s">
        <v>32</v>
      </c>
      <c r="Y270" s="1" t="s">
        <v>34</v>
      </c>
    </row>
    <row r="271" spans="1:25">
      <c r="A271" s="1" t="s">
        <v>610</v>
      </c>
      <c r="B271" s="1" t="s">
        <v>623</v>
      </c>
      <c r="C271" s="1" t="s">
        <v>162</v>
      </c>
      <c r="D271" s="1" t="s">
        <v>163</v>
      </c>
      <c r="E271" s="1">
        <v>340073</v>
      </c>
      <c r="F271" s="1">
        <f t="shared" si="7"/>
        <v>21</v>
      </c>
      <c r="W271" s="1" t="str">
        <f>X271&amp;"-"&amp;COUNTIF($X$2:X271,X271)</f>
        <v>Golden Cap Team-1</v>
      </c>
      <c r="X271" s="1" t="s">
        <v>162</v>
      </c>
      <c r="Y271" s="1" t="s">
        <v>163</v>
      </c>
    </row>
    <row r="272" spans="1:25">
      <c r="A272" s="1" t="s">
        <v>610</v>
      </c>
      <c r="B272" s="1" t="s">
        <v>623</v>
      </c>
      <c r="C272" s="1" t="s">
        <v>162</v>
      </c>
      <c r="D272" s="1" t="s">
        <v>164</v>
      </c>
      <c r="E272" s="1">
        <v>340082</v>
      </c>
      <c r="F272" s="1">
        <f t="shared" si="7"/>
        <v>19</v>
      </c>
      <c r="W272" s="1" t="str">
        <f>X272&amp;"-"&amp;COUNTIF($X$2:X272,X272)</f>
        <v>Golden Cap Team-2</v>
      </c>
      <c r="X272" s="1" t="s">
        <v>162</v>
      </c>
      <c r="Y272" s="1" t="s">
        <v>164</v>
      </c>
    </row>
    <row r="273" spans="1:25">
      <c r="A273" s="1" t="s">
        <v>610</v>
      </c>
      <c r="B273" s="1" t="s">
        <v>623</v>
      </c>
      <c r="C273" s="1" t="s">
        <v>162</v>
      </c>
      <c r="D273" s="1" t="s">
        <v>165</v>
      </c>
      <c r="E273" s="1">
        <v>340083</v>
      </c>
      <c r="F273" s="1">
        <f t="shared" si="7"/>
        <v>9</v>
      </c>
      <c r="W273" s="1" t="str">
        <f>X273&amp;"-"&amp;COUNTIF($X$2:X273,X273)</f>
        <v>Golden Cap Team-3</v>
      </c>
      <c r="X273" s="1" t="s">
        <v>162</v>
      </c>
      <c r="Y273" s="1" t="s">
        <v>165</v>
      </c>
    </row>
    <row r="274" spans="1:25">
      <c r="A274" s="1" t="s">
        <v>610</v>
      </c>
      <c r="B274" s="1" t="s">
        <v>623</v>
      </c>
      <c r="C274" s="1" t="s">
        <v>162</v>
      </c>
      <c r="D274" s="1" t="s">
        <v>166</v>
      </c>
      <c r="E274" s="1">
        <v>340084</v>
      </c>
      <c r="F274" s="1">
        <f t="shared" si="7"/>
        <v>8</v>
      </c>
      <c r="W274" s="1" t="str">
        <f>X274&amp;"-"&amp;COUNTIF($X$2:X274,X274)</f>
        <v>Golden Cap Team-4</v>
      </c>
      <c r="X274" s="1" t="s">
        <v>162</v>
      </c>
      <c r="Y274" s="1" t="s">
        <v>166</v>
      </c>
    </row>
    <row r="275" spans="1:25">
      <c r="A275" s="1" t="s">
        <v>610</v>
      </c>
      <c r="B275" s="1" t="s">
        <v>623</v>
      </c>
      <c r="C275" s="1" t="s">
        <v>162</v>
      </c>
      <c r="D275" s="1" t="s">
        <v>167</v>
      </c>
      <c r="E275" s="1">
        <v>340085</v>
      </c>
      <c r="F275" s="1">
        <f t="shared" si="7"/>
        <v>10</v>
      </c>
      <c r="W275" s="1" t="str">
        <f>X275&amp;"-"&amp;COUNTIF($X$2:X275,X275)</f>
        <v>Golden Cap Team-5</v>
      </c>
      <c r="X275" s="1" t="s">
        <v>162</v>
      </c>
      <c r="Y275" s="1" t="s">
        <v>167</v>
      </c>
    </row>
    <row r="276" spans="1:25">
      <c r="A276" s="1" t="s">
        <v>610</v>
      </c>
      <c r="B276" s="1" t="s">
        <v>623</v>
      </c>
      <c r="C276" s="1" t="s">
        <v>162</v>
      </c>
      <c r="D276" s="1" t="s">
        <v>168</v>
      </c>
      <c r="E276" s="1">
        <v>340090</v>
      </c>
      <c r="F276" s="1">
        <f t="shared" si="7"/>
        <v>10</v>
      </c>
      <c r="W276" s="1" t="str">
        <f>X276&amp;"-"&amp;COUNTIF($X$2:X276,X276)</f>
        <v>Golden Cap Team-6</v>
      </c>
      <c r="X276" s="1" t="s">
        <v>162</v>
      </c>
      <c r="Y276" s="1" t="s">
        <v>168</v>
      </c>
    </row>
    <row r="277" spans="1:25">
      <c r="A277" s="1" t="s">
        <v>610</v>
      </c>
      <c r="B277" s="1" t="s">
        <v>623</v>
      </c>
      <c r="C277" s="1" t="s">
        <v>162</v>
      </c>
      <c r="D277" s="1" t="s">
        <v>169</v>
      </c>
      <c r="E277" s="1">
        <v>340091</v>
      </c>
      <c r="F277" s="1">
        <f t="shared" si="7"/>
        <v>9</v>
      </c>
      <c r="W277" s="1" t="str">
        <f>X277&amp;"-"&amp;COUNTIF($X$2:X277,X277)</f>
        <v>Golden Cap Team-7</v>
      </c>
      <c r="X277" s="1" t="s">
        <v>162</v>
      </c>
      <c r="Y277" s="1" t="s">
        <v>169</v>
      </c>
    </row>
    <row r="278" spans="1:25">
      <c r="A278" s="1" t="s">
        <v>610</v>
      </c>
      <c r="B278" s="1" t="s">
        <v>623</v>
      </c>
      <c r="C278" s="1" t="s">
        <v>162</v>
      </c>
      <c r="D278" s="1" t="s">
        <v>170</v>
      </c>
      <c r="E278" s="1">
        <v>340092</v>
      </c>
      <c r="F278" s="1">
        <f t="shared" si="7"/>
        <v>12</v>
      </c>
      <c r="W278" s="1" t="str">
        <f>X278&amp;"-"&amp;COUNTIF($X$2:X278,X278)</f>
        <v>Golden Cap Team-8</v>
      </c>
      <c r="X278" s="1" t="s">
        <v>162</v>
      </c>
      <c r="Y278" s="1" t="s">
        <v>170</v>
      </c>
    </row>
    <row r="279" spans="1:25">
      <c r="A279" s="1" t="s">
        <v>610</v>
      </c>
      <c r="B279" s="1" t="s">
        <v>623</v>
      </c>
      <c r="C279" s="1" t="s">
        <v>162</v>
      </c>
      <c r="D279" s="1" t="s">
        <v>171</v>
      </c>
      <c r="E279" s="1">
        <v>340103</v>
      </c>
      <c r="F279" s="1">
        <f t="shared" si="7"/>
        <v>59</v>
      </c>
      <c r="W279" s="1" t="str">
        <f>X279&amp;"-"&amp;COUNTIF($X$2:X279,X279)</f>
        <v>Golden Cap Team-9</v>
      </c>
      <c r="X279" s="1" t="s">
        <v>162</v>
      </c>
      <c r="Y279" s="1" t="s">
        <v>171</v>
      </c>
    </row>
    <row r="280" spans="1:25">
      <c r="A280" s="1" t="s">
        <v>610</v>
      </c>
      <c r="B280" s="1" t="s">
        <v>623</v>
      </c>
      <c r="C280" s="1" t="s">
        <v>162</v>
      </c>
      <c r="D280" s="1" t="s">
        <v>172</v>
      </c>
      <c r="E280" s="1">
        <v>340105</v>
      </c>
      <c r="F280" s="1">
        <f t="shared" si="7"/>
        <v>17</v>
      </c>
      <c r="W280" s="1" t="str">
        <f>X280&amp;"-"&amp;COUNTIF($X$2:X280,X280)</f>
        <v>Golden Cap Team-10</v>
      </c>
      <c r="X280" s="1" t="s">
        <v>162</v>
      </c>
      <c r="Y280" s="1" t="s">
        <v>172</v>
      </c>
    </row>
    <row r="281" spans="1:25">
      <c r="A281" s="1" t="s">
        <v>610</v>
      </c>
      <c r="B281" s="1" t="s">
        <v>610</v>
      </c>
      <c r="C281" s="1" t="s">
        <v>216</v>
      </c>
      <c r="D281" s="1" t="s">
        <v>217</v>
      </c>
      <c r="E281" s="1">
        <v>340008</v>
      </c>
      <c r="F281" s="1">
        <f t="shared" si="7"/>
        <v>10</v>
      </c>
      <c r="W281" s="1" t="str">
        <f>X281&amp;"-"&amp;COUNTIF($X$2:X281,X281)</f>
        <v>Melbury-1</v>
      </c>
      <c r="X281" s="1" t="s">
        <v>216</v>
      </c>
      <c r="Y281" s="1" t="s">
        <v>217</v>
      </c>
    </row>
    <row r="282" spans="1:25">
      <c r="A282" s="1" t="s">
        <v>610</v>
      </c>
      <c r="B282" s="1" t="s">
        <v>610</v>
      </c>
      <c r="C282" s="1" t="s">
        <v>216</v>
      </c>
      <c r="D282" s="1" t="s">
        <v>218</v>
      </c>
      <c r="E282" s="1">
        <v>340011</v>
      </c>
      <c r="F282" s="1">
        <f t="shared" si="7"/>
        <v>9</v>
      </c>
      <c r="W282" s="1" t="str">
        <f>X282&amp;"-"&amp;COUNTIF($X$2:X282,X282)</f>
        <v>Melbury-2</v>
      </c>
      <c r="X282" s="1" t="s">
        <v>216</v>
      </c>
      <c r="Y282" s="1" t="s">
        <v>218</v>
      </c>
    </row>
    <row r="283" spans="1:25">
      <c r="A283" s="1" t="s">
        <v>610</v>
      </c>
      <c r="B283" s="1" t="s">
        <v>610</v>
      </c>
      <c r="C283" s="1" t="s">
        <v>216</v>
      </c>
      <c r="D283" s="1" t="s">
        <v>219</v>
      </c>
      <c r="E283" s="1">
        <v>340012</v>
      </c>
      <c r="F283" s="1">
        <f t="shared" si="7"/>
        <v>9</v>
      </c>
      <c r="W283" s="1" t="str">
        <f>X283&amp;"-"&amp;COUNTIF($X$2:X283,X283)</f>
        <v>Melbury-3</v>
      </c>
      <c r="X283" s="1" t="s">
        <v>216</v>
      </c>
      <c r="Y283" s="1" t="s">
        <v>219</v>
      </c>
    </row>
    <row r="284" spans="1:25">
      <c r="A284" s="1" t="s">
        <v>610</v>
      </c>
      <c r="B284" s="1" t="s">
        <v>610</v>
      </c>
      <c r="C284" s="1" t="s">
        <v>216</v>
      </c>
      <c r="D284" s="1" t="s">
        <v>220</v>
      </c>
      <c r="E284" s="1">
        <v>340009</v>
      </c>
      <c r="F284" s="1">
        <f t="shared" si="7"/>
        <v>16</v>
      </c>
      <c r="W284" s="1" t="str">
        <f>X284&amp;"-"&amp;COUNTIF($X$2:X284,X284)</f>
        <v>Melbury-4</v>
      </c>
      <c r="X284" s="1" t="s">
        <v>216</v>
      </c>
      <c r="Y284" s="1" t="s">
        <v>220</v>
      </c>
    </row>
    <row r="285" spans="1:25">
      <c r="A285" s="1" t="s">
        <v>610</v>
      </c>
      <c r="B285" s="1" t="s">
        <v>610</v>
      </c>
      <c r="C285" s="1" t="s">
        <v>216</v>
      </c>
      <c r="D285" s="1" t="s">
        <v>221</v>
      </c>
      <c r="E285" s="1">
        <v>340014</v>
      </c>
      <c r="F285" s="1">
        <f t="shared" si="7"/>
        <v>8</v>
      </c>
      <c r="W285" s="1" t="str">
        <f>X285&amp;"-"&amp;COUNTIF($X$2:X285,X285)</f>
        <v>Melbury-5</v>
      </c>
      <c r="X285" s="1" t="s">
        <v>216</v>
      </c>
      <c r="Y285" s="1" t="s">
        <v>221</v>
      </c>
    </row>
    <row r="286" spans="1:25">
      <c r="A286" s="1" t="s">
        <v>610</v>
      </c>
      <c r="B286" s="1" t="s">
        <v>610</v>
      </c>
      <c r="C286" s="1" t="s">
        <v>216</v>
      </c>
      <c r="D286" s="1" t="s">
        <v>704</v>
      </c>
      <c r="E286" s="1">
        <v>340015</v>
      </c>
      <c r="F286" s="1">
        <f t="shared" si="7"/>
        <v>16</v>
      </c>
      <c r="W286" s="1" t="str">
        <f>X286&amp;"-"&amp;COUNTIF($X$2:X286,X286)</f>
        <v>Melbury-6</v>
      </c>
      <c r="X286" s="1" t="s">
        <v>216</v>
      </c>
      <c r="Y286" s="1" t="s">
        <v>704</v>
      </c>
    </row>
    <row r="287" spans="1:25">
      <c r="A287" s="1" t="s">
        <v>610</v>
      </c>
      <c r="B287" s="1" t="s">
        <v>610</v>
      </c>
      <c r="C287" s="1" t="s">
        <v>216</v>
      </c>
      <c r="D287" s="1" t="s">
        <v>222</v>
      </c>
      <c r="E287" s="1">
        <v>340016</v>
      </c>
      <c r="F287" s="1">
        <f t="shared" si="7"/>
        <v>8</v>
      </c>
      <c r="W287" s="1" t="str">
        <f>X287&amp;"-"&amp;COUNTIF($X$2:X287,X287)</f>
        <v>Melbury-7</v>
      </c>
      <c r="X287" s="1" t="s">
        <v>216</v>
      </c>
      <c r="Y287" s="1" t="s">
        <v>222</v>
      </c>
    </row>
    <row r="288" spans="1:25">
      <c r="A288" s="1" t="s">
        <v>610</v>
      </c>
      <c r="B288" s="1" t="s">
        <v>610</v>
      </c>
      <c r="C288" s="1" t="s">
        <v>216</v>
      </c>
      <c r="D288" s="1" t="s">
        <v>223</v>
      </c>
      <c r="E288" s="1">
        <v>340046</v>
      </c>
      <c r="F288" s="1">
        <f t="shared" si="7"/>
        <v>25</v>
      </c>
      <c r="W288" s="1" t="str">
        <f>X288&amp;"-"&amp;COUNTIF($X$2:X288,X288)</f>
        <v>Melbury-8</v>
      </c>
      <c r="X288" s="1" t="s">
        <v>216</v>
      </c>
      <c r="Y288" s="1" t="s">
        <v>223</v>
      </c>
    </row>
    <row r="289" spans="1:25">
      <c r="A289" s="1" t="s">
        <v>610</v>
      </c>
      <c r="B289" s="1" t="s">
        <v>610</v>
      </c>
      <c r="C289" s="1" t="s">
        <v>216</v>
      </c>
      <c r="D289" s="1" t="s">
        <v>224</v>
      </c>
      <c r="E289" s="1">
        <v>340018</v>
      </c>
      <c r="F289" s="1">
        <f t="shared" si="7"/>
        <v>12</v>
      </c>
      <c r="W289" s="1" t="str">
        <f>X289&amp;"-"&amp;COUNTIF($X$2:X289,X289)</f>
        <v>Melbury-9</v>
      </c>
      <c r="X289" s="1" t="s">
        <v>216</v>
      </c>
      <c r="Y289" s="1" t="s">
        <v>224</v>
      </c>
    </row>
    <row r="290" spans="1:25">
      <c r="A290" s="1" t="s">
        <v>610</v>
      </c>
      <c r="B290" s="1" t="s">
        <v>610</v>
      </c>
      <c r="C290" s="1" t="s">
        <v>216</v>
      </c>
      <c r="D290" s="1" t="s">
        <v>225</v>
      </c>
      <c r="E290" s="1">
        <v>340019</v>
      </c>
      <c r="F290" s="1">
        <f t="shared" si="7"/>
        <v>36</v>
      </c>
      <c r="W290" s="1" t="str">
        <f>X290&amp;"-"&amp;COUNTIF($X$2:X290,X290)</f>
        <v>Melbury-10</v>
      </c>
      <c r="X290" s="1" t="s">
        <v>216</v>
      </c>
      <c r="Y290" s="1" t="s">
        <v>225</v>
      </c>
    </row>
    <row r="291" spans="1:25">
      <c r="A291" s="1" t="s">
        <v>610</v>
      </c>
      <c r="B291" s="1" t="s">
        <v>610</v>
      </c>
      <c r="C291" s="1" t="s">
        <v>216</v>
      </c>
      <c r="D291" s="1" t="s">
        <v>226</v>
      </c>
      <c r="E291" s="1">
        <v>340023</v>
      </c>
      <c r="F291" s="1">
        <f t="shared" si="7"/>
        <v>9</v>
      </c>
      <c r="W291" s="1" t="str">
        <f>X291&amp;"-"&amp;COUNTIF($X$2:X291,X291)</f>
        <v>Melbury-11</v>
      </c>
      <c r="X291" s="1" t="s">
        <v>216</v>
      </c>
      <c r="Y291" s="1" t="s">
        <v>226</v>
      </c>
    </row>
    <row r="292" spans="1:25">
      <c r="A292" s="1" t="s">
        <v>610</v>
      </c>
      <c r="B292" s="1" t="s">
        <v>610</v>
      </c>
      <c r="C292" s="1" t="s">
        <v>216</v>
      </c>
      <c r="D292" s="1" t="s">
        <v>227</v>
      </c>
      <c r="E292" s="1">
        <v>340010</v>
      </c>
      <c r="F292" s="1">
        <f t="shared" si="7"/>
        <v>16</v>
      </c>
      <c r="W292" s="1" t="str">
        <f>X292&amp;"-"&amp;COUNTIF($X$2:X292,X292)</f>
        <v>Melbury-12</v>
      </c>
      <c r="X292" s="1" t="s">
        <v>216</v>
      </c>
      <c r="Y292" s="1" t="s">
        <v>227</v>
      </c>
    </row>
    <row r="293" spans="1:25">
      <c r="A293" s="1" t="s">
        <v>610</v>
      </c>
      <c r="B293" s="1" t="s">
        <v>610</v>
      </c>
      <c r="C293" s="1" t="s">
        <v>216</v>
      </c>
      <c r="D293" s="1" t="s">
        <v>228</v>
      </c>
      <c r="E293" s="1">
        <v>340024</v>
      </c>
      <c r="F293" s="1">
        <f t="shared" si="7"/>
        <v>7</v>
      </c>
      <c r="W293" s="1" t="str">
        <f>X293&amp;"-"&amp;COUNTIF($X$2:X293,X293)</f>
        <v>Melbury-13</v>
      </c>
      <c r="X293" s="1" t="s">
        <v>216</v>
      </c>
      <c r="Y293" s="1" t="s">
        <v>228</v>
      </c>
    </row>
    <row r="294" spans="1:25">
      <c r="A294" s="1" t="s">
        <v>610</v>
      </c>
      <c r="B294" s="1" t="s">
        <v>610</v>
      </c>
      <c r="C294" s="1" t="s">
        <v>285</v>
      </c>
      <c r="D294" s="1" t="s">
        <v>284</v>
      </c>
      <c r="E294" s="1">
        <v>340123</v>
      </c>
      <c r="F294" s="1">
        <f t="shared" si="7"/>
        <v>6</v>
      </c>
      <c r="W294" s="1" t="str">
        <f>X294&amp;"-"&amp;COUNTIF($X$2:X294,X294)</f>
        <v>Queen Thorne-1</v>
      </c>
      <c r="X294" s="1" t="s">
        <v>285</v>
      </c>
      <c r="Y294" s="1" t="s">
        <v>284</v>
      </c>
    </row>
    <row r="295" spans="1:25">
      <c r="A295" s="1" t="s">
        <v>610</v>
      </c>
      <c r="B295" s="1" t="s">
        <v>610</v>
      </c>
      <c r="C295" s="1" t="s">
        <v>285</v>
      </c>
      <c r="D295" s="1" t="s">
        <v>730</v>
      </c>
      <c r="E295" s="1">
        <v>340115</v>
      </c>
      <c r="F295" s="1">
        <f t="shared" si="7"/>
        <v>32</v>
      </c>
      <c r="W295" s="1" t="str">
        <f>X295&amp;"-"&amp;COUNTIF($X$2:X295,X295)</f>
        <v>Queen Thorne-2</v>
      </c>
      <c r="X295" s="1" t="s">
        <v>285</v>
      </c>
      <c r="Y295" s="1" t="s">
        <v>730</v>
      </c>
    </row>
    <row r="296" spans="1:25">
      <c r="A296" s="1" t="s">
        <v>610</v>
      </c>
      <c r="B296" s="1" t="s">
        <v>610</v>
      </c>
      <c r="C296" s="1" t="s">
        <v>285</v>
      </c>
      <c r="D296" s="1" t="s">
        <v>286</v>
      </c>
      <c r="E296" s="1">
        <v>340124</v>
      </c>
      <c r="F296" s="1">
        <f t="shared" si="7"/>
        <v>11</v>
      </c>
      <c r="W296" s="1" t="str">
        <f>X296&amp;"-"&amp;COUNTIF($X$2:X296,X296)</f>
        <v>Queen Thorne-3</v>
      </c>
      <c r="X296" s="1" t="s">
        <v>285</v>
      </c>
      <c r="Y296" s="1" t="s">
        <v>286</v>
      </c>
    </row>
    <row r="297" spans="1:25">
      <c r="A297" s="1" t="s">
        <v>610</v>
      </c>
      <c r="B297" s="1" t="s">
        <v>610</v>
      </c>
      <c r="C297" s="1" t="s">
        <v>285</v>
      </c>
      <c r="D297" s="1" t="s">
        <v>287</v>
      </c>
      <c r="E297" s="1">
        <v>340127</v>
      </c>
      <c r="F297" s="1">
        <f t="shared" si="7"/>
        <v>14</v>
      </c>
      <c r="W297" s="1" t="str">
        <f>X297&amp;"-"&amp;COUNTIF($X$2:X297,X297)</f>
        <v>Queen Thorne-4</v>
      </c>
      <c r="X297" s="1" t="s">
        <v>285</v>
      </c>
      <c r="Y297" s="1" t="s">
        <v>287</v>
      </c>
    </row>
    <row r="298" spans="1:25">
      <c r="A298" s="1" t="s">
        <v>610</v>
      </c>
      <c r="B298" s="1" t="s">
        <v>610</v>
      </c>
      <c r="C298" s="1" t="s">
        <v>285</v>
      </c>
      <c r="D298" s="1" t="s">
        <v>288</v>
      </c>
      <c r="E298" s="1">
        <v>340133</v>
      </c>
      <c r="F298" s="1">
        <f t="shared" si="7"/>
        <v>5</v>
      </c>
      <c r="W298" s="1" t="str">
        <f>X298&amp;"-"&amp;COUNTIF($X$2:X298,X298)</f>
        <v>Queen Thorne-5</v>
      </c>
      <c r="X298" s="1" t="s">
        <v>285</v>
      </c>
      <c r="Y298" s="1" t="s">
        <v>288</v>
      </c>
    </row>
    <row r="299" spans="1:25">
      <c r="A299" s="1" t="s">
        <v>610</v>
      </c>
      <c r="B299" s="1" t="s">
        <v>610</v>
      </c>
      <c r="C299" s="1" t="s">
        <v>494</v>
      </c>
      <c r="D299" s="1" t="s">
        <v>327</v>
      </c>
      <c r="E299" s="1">
        <v>340131</v>
      </c>
      <c r="F299" s="1">
        <f t="shared" si="7"/>
        <v>10</v>
      </c>
      <c r="W299" s="1" t="str">
        <f>X299&amp;"-"&amp;COUNTIF($X$2:X299,X299)</f>
        <v>Sherborne with Castleton Lillington and Longburton-1</v>
      </c>
      <c r="X299" s="1" t="s">
        <v>494</v>
      </c>
      <c r="Y299" s="1" t="s">
        <v>327</v>
      </c>
    </row>
    <row r="300" spans="1:25">
      <c r="A300" s="1" t="s">
        <v>610</v>
      </c>
      <c r="B300" s="1" t="s">
        <v>610</v>
      </c>
      <c r="C300" s="1" t="s">
        <v>494</v>
      </c>
      <c r="D300" s="1" t="s">
        <v>328</v>
      </c>
      <c r="E300" s="1">
        <v>340122</v>
      </c>
      <c r="F300" s="1">
        <f t="shared" si="7"/>
        <v>10</v>
      </c>
      <c r="W300" s="1" t="str">
        <f>X300&amp;"-"&amp;COUNTIF($X$2:X300,X300)</f>
        <v>Sherborne with Castleton Lillington and Longburton-2</v>
      </c>
      <c r="X300" s="1" t="s">
        <v>494</v>
      </c>
      <c r="Y300" s="1" t="s">
        <v>328</v>
      </c>
    </row>
    <row r="301" spans="1:25">
      <c r="A301" s="1" t="s">
        <v>610</v>
      </c>
      <c r="B301" s="1" t="s">
        <v>610</v>
      </c>
      <c r="C301" s="1" t="s">
        <v>494</v>
      </c>
      <c r="D301" s="1" t="s">
        <v>329</v>
      </c>
      <c r="E301" s="1">
        <v>340128</v>
      </c>
      <c r="F301" s="1">
        <f t="shared" si="7"/>
        <v>24</v>
      </c>
      <c r="W301" s="1" t="str">
        <f>X301&amp;"-"&amp;COUNTIF($X$2:X301,X301)</f>
        <v>Sherborne with Castleton Lillington and Longburton-3</v>
      </c>
      <c r="X301" s="1" t="s">
        <v>494</v>
      </c>
      <c r="Y301" s="1" t="s">
        <v>329</v>
      </c>
    </row>
    <row r="302" spans="1:25">
      <c r="A302" s="1" t="s">
        <v>610</v>
      </c>
      <c r="B302" s="1" t="s">
        <v>610</v>
      </c>
      <c r="C302" s="1" t="s">
        <v>366</v>
      </c>
      <c r="D302" s="1" t="s">
        <v>367</v>
      </c>
      <c r="E302" s="1">
        <v>340106</v>
      </c>
      <c r="F302" s="1">
        <f t="shared" si="7"/>
        <v>8</v>
      </c>
      <c r="W302" s="1" t="str">
        <f>X302&amp;"-"&amp;COUNTIF($X$2:X302,X302)</f>
        <v>Three Valleys-1</v>
      </c>
      <c r="X302" s="1" t="s">
        <v>366</v>
      </c>
      <c r="Y302" s="1" t="s">
        <v>367</v>
      </c>
    </row>
    <row r="303" spans="1:25">
      <c r="A303" s="1" t="s">
        <v>610</v>
      </c>
      <c r="B303" s="1" t="s">
        <v>610</v>
      </c>
      <c r="C303" s="1" t="s">
        <v>366</v>
      </c>
      <c r="D303" s="1" t="s">
        <v>368</v>
      </c>
      <c r="E303" s="1">
        <v>340107</v>
      </c>
      <c r="F303" s="1">
        <f t="shared" si="7"/>
        <v>12</v>
      </c>
      <c r="W303" s="1" t="str">
        <f>X303&amp;"-"&amp;COUNTIF($X$2:X303,X303)</f>
        <v>Three Valleys-2</v>
      </c>
      <c r="X303" s="1" t="s">
        <v>366</v>
      </c>
      <c r="Y303" s="1" t="s">
        <v>368</v>
      </c>
    </row>
    <row r="304" spans="1:25">
      <c r="A304" s="1" t="s">
        <v>610</v>
      </c>
      <c r="B304" s="1" t="s">
        <v>610</v>
      </c>
      <c r="C304" s="1" t="s">
        <v>366</v>
      </c>
      <c r="D304" s="1" t="s">
        <v>369</v>
      </c>
      <c r="E304" s="1">
        <v>340110</v>
      </c>
      <c r="F304" s="1">
        <f t="shared" si="7"/>
        <v>16</v>
      </c>
      <c r="W304" s="1" t="str">
        <f>X304&amp;"-"&amp;COUNTIF($X$2:X304,X304)</f>
        <v>Three Valleys-3</v>
      </c>
      <c r="X304" s="1" t="s">
        <v>366</v>
      </c>
      <c r="Y304" s="1" t="s">
        <v>369</v>
      </c>
    </row>
    <row r="305" spans="1:25">
      <c r="A305" s="1" t="s">
        <v>610</v>
      </c>
      <c r="B305" s="1" t="s">
        <v>610</v>
      </c>
      <c r="C305" s="1" t="s">
        <v>366</v>
      </c>
      <c r="D305" s="1" t="s">
        <v>370</v>
      </c>
      <c r="E305" s="1">
        <v>340108</v>
      </c>
      <c r="F305" s="1">
        <f t="shared" si="7"/>
        <v>35</v>
      </c>
      <c r="W305" s="1" t="str">
        <f>X305&amp;"-"&amp;COUNTIF($X$2:X305,X305)</f>
        <v>Three Valleys-4</v>
      </c>
      <c r="X305" s="1" t="s">
        <v>366</v>
      </c>
      <c r="Y305" s="1" t="s">
        <v>370</v>
      </c>
    </row>
    <row r="306" spans="1:25">
      <c r="A306" s="1" t="s">
        <v>610</v>
      </c>
      <c r="B306" s="1" t="s">
        <v>610</v>
      </c>
      <c r="C306" s="1" t="s">
        <v>366</v>
      </c>
      <c r="D306" s="1" t="s">
        <v>371</v>
      </c>
      <c r="E306" s="1">
        <v>340111</v>
      </c>
      <c r="F306" s="1">
        <f t="shared" si="7"/>
        <v>13</v>
      </c>
      <c r="W306" s="1" t="str">
        <f>X306&amp;"-"&amp;COUNTIF($X$2:X306,X306)</f>
        <v>Three Valleys-5</v>
      </c>
      <c r="X306" s="1" t="s">
        <v>366</v>
      </c>
      <c r="Y306" s="1" t="s">
        <v>371</v>
      </c>
    </row>
    <row r="307" spans="1:25">
      <c r="A307" s="1" t="s">
        <v>610</v>
      </c>
      <c r="B307" s="1" t="s">
        <v>610</v>
      </c>
      <c r="C307" s="1" t="s">
        <v>366</v>
      </c>
      <c r="D307" s="1" t="s">
        <v>372</v>
      </c>
      <c r="E307" s="1">
        <v>340114</v>
      </c>
      <c r="F307" s="1">
        <f t="shared" si="7"/>
        <v>8</v>
      </c>
      <c r="W307" s="1" t="str">
        <f>X307&amp;"-"&amp;COUNTIF($X$2:X307,X307)</f>
        <v>Three Valleys-6</v>
      </c>
      <c r="X307" s="1" t="s">
        <v>366</v>
      </c>
      <c r="Y307" s="1" t="s">
        <v>372</v>
      </c>
    </row>
    <row r="308" spans="1:25">
      <c r="A308" s="1" t="s">
        <v>610</v>
      </c>
      <c r="B308" s="1" t="s">
        <v>610</v>
      </c>
      <c r="C308" s="1" t="s">
        <v>366</v>
      </c>
      <c r="D308" s="1" t="s">
        <v>373</v>
      </c>
      <c r="E308" s="1">
        <v>340117</v>
      </c>
      <c r="F308" s="1">
        <f t="shared" si="7"/>
        <v>5</v>
      </c>
      <c r="W308" s="1" t="str">
        <f>X308&amp;"-"&amp;COUNTIF($X$2:X308,X308)</f>
        <v>Three Valleys-7</v>
      </c>
      <c r="X308" s="1" t="s">
        <v>366</v>
      </c>
      <c r="Y308" s="1" t="s">
        <v>373</v>
      </c>
    </row>
    <row r="309" spans="1:25">
      <c r="A309" s="1" t="s">
        <v>610</v>
      </c>
      <c r="B309" s="1" t="s">
        <v>610</v>
      </c>
      <c r="C309" s="1" t="s">
        <v>366</v>
      </c>
      <c r="D309" s="1" t="s">
        <v>374</v>
      </c>
      <c r="E309" s="1">
        <v>340134</v>
      </c>
      <c r="F309" s="1">
        <f t="shared" si="7"/>
        <v>18</v>
      </c>
      <c r="W309" s="1" t="str">
        <f>X309&amp;"-"&amp;COUNTIF($X$2:X309,X309)</f>
        <v>Three Valleys-8</v>
      </c>
      <c r="X309" s="1" t="s">
        <v>366</v>
      </c>
      <c r="Y309" s="1" t="s">
        <v>374</v>
      </c>
    </row>
    <row r="310" spans="1:25">
      <c r="A310" s="1" t="s">
        <v>610</v>
      </c>
      <c r="B310" s="1" t="s">
        <v>610</v>
      </c>
      <c r="C310" s="1" t="s">
        <v>366</v>
      </c>
      <c r="D310" s="1" t="s">
        <v>375</v>
      </c>
      <c r="E310" s="1">
        <v>340118</v>
      </c>
      <c r="F310" s="1">
        <f t="shared" si="7"/>
        <v>9</v>
      </c>
      <c r="W310" s="1" t="str">
        <f>X310&amp;"-"&amp;COUNTIF($X$2:X310,X310)</f>
        <v>Three Valleys-9</v>
      </c>
      <c r="X310" s="1" t="s">
        <v>366</v>
      </c>
      <c r="Y310" s="1" t="s">
        <v>375</v>
      </c>
    </row>
    <row r="311" spans="1:25">
      <c r="A311" s="1" t="s">
        <v>610</v>
      </c>
      <c r="B311" s="1" t="s">
        <v>610</v>
      </c>
      <c r="C311" s="1" t="s">
        <v>366</v>
      </c>
      <c r="D311" s="1" t="s">
        <v>376</v>
      </c>
      <c r="E311" s="1">
        <v>340604</v>
      </c>
      <c r="F311" s="1">
        <f t="shared" si="7"/>
        <v>7</v>
      </c>
      <c r="W311" s="1" t="str">
        <f>X311&amp;"-"&amp;COUNTIF($X$2:X311,X311)</f>
        <v>Three Valleys-10</v>
      </c>
      <c r="X311" s="1" t="s">
        <v>366</v>
      </c>
      <c r="Y311" s="1" t="s">
        <v>376</v>
      </c>
    </row>
    <row r="312" spans="1:25">
      <c r="A312" s="1" t="s">
        <v>610</v>
      </c>
      <c r="B312" s="1" t="s">
        <v>610</v>
      </c>
      <c r="C312" s="1" t="s">
        <v>366</v>
      </c>
      <c r="D312" s="1" t="s">
        <v>377</v>
      </c>
      <c r="E312" s="1">
        <v>340120</v>
      </c>
      <c r="F312" s="1">
        <f t="shared" si="7"/>
        <v>7</v>
      </c>
      <c r="W312" s="1" t="str">
        <f>X312&amp;"-"&amp;COUNTIF($X$2:X312,X312)</f>
        <v>Three Valleys-11</v>
      </c>
      <c r="X312" s="1" t="s">
        <v>366</v>
      </c>
      <c r="Y312" s="1" t="s">
        <v>377</v>
      </c>
    </row>
    <row r="313" spans="1:25">
      <c r="A313" s="1" t="s">
        <v>610</v>
      </c>
      <c r="B313" s="1" t="s">
        <v>610</v>
      </c>
      <c r="C313" s="1" t="s">
        <v>366</v>
      </c>
      <c r="D313" s="1" t="s">
        <v>378</v>
      </c>
      <c r="E313" s="1">
        <v>340121</v>
      </c>
      <c r="F313" s="1">
        <f t="shared" si="7"/>
        <v>5</v>
      </c>
      <c r="W313" s="1" t="str">
        <f>X313&amp;"-"&amp;COUNTIF($X$2:X313,X313)</f>
        <v>Three Valleys-12</v>
      </c>
      <c r="X313" s="1" t="s">
        <v>366</v>
      </c>
      <c r="Y313" s="1" t="s">
        <v>378</v>
      </c>
    </row>
    <row r="314" spans="1:25">
      <c r="A314" s="1" t="s">
        <v>610</v>
      </c>
      <c r="B314" s="1" t="s">
        <v>610</v>
      </c>
      <c r="C314" s="1" t="s">
        <v>366</v>
      </c>
      <c r="D314" s="1" t="s">
        <v>379</v>
      </c>
      <c r="E314" s="1">
        <v>340125</v>
      </c>
      <c r="F314" s="1">
        <f t="shared" si="7"/>
        <v>6</v>
      </c>
      <c r="W314" s="1" t="str">
        <f>X314&amp;"-"&amp;COUNTIF($X$2:X314,X314)</f>
        <v>Three Valleys-13</v>
      </c>
      <c r="X314" s="1" t="s">
        <v>366</v>
      </c>
      <c r="Y314" s="1" t="s">
        <v>379</v>
      </c>
    </row>
    <row r="315" spans="1:25">
      <c r="A315" s="1" t="s">
        <v>610</v>
      </c>
      <c r="B315" s="1" t="s">
        <v>610</v>
      </c>
      <c r="C315" s="1" t="s">
        <v>366</v>
      </c>
      <c r="D315" s="1" t="s">
        <v>380</v>
      </c>
      <c r="E315" s="1">
        <v>340126</v>
      </c>
      <c r="F315" s="1">
        <f t="shared" si="7"/>
        <v>15</v>
      </c>
      <c r="W315" s="1" t="str">
        <f>X315&amp;"-"&amp;COUNTIF($X$2:X315,X315)</f>
        <v>Three Valleys-14</v>
      </c>
      <c r="X315" s="1" t="s">
        <v>366</v>
      </c>
      <c r="Y315" s="1" t="s">
        <v>380</v>
      </c>
    </row>
    <row r="316" spans="1:25">
      <c r="A316" s="1" t="s">
        <v>610</v>
      </c>
      <c r="B316" s="1" t="s">
        <v>610</v>
      </c>
      <c r="C316" s="1" t="s">
        <v>366</v>
      </c>
      <c r="D316" s="1" t="s">
        <v>381</v>
      </c>
      <c r="E316" s="1">
        <v>340132</v>
      </c>
      <c r="F316" s="1">
        <f t="shared" si="7"/>
        <v>9</v>
      </c>
      <c r="W316" s="1" t="str">
        <f>X316&amp;"-"&amp;COUNTIF($X$2:X316,X316)</f>
        <v>Three Valleys-15</v>
      </c>
      <c r="X316" s="1" t="s">
        <v>366</v>
      </c>
      <c r="Y316" s="1" t="s">
        <v>381</v>
      </c>
    </row>
    <row r="317" spans="1:25">
      <c r="A317" s="1" t="s">
        <v>610</v>
      </c>
      <c r="B317" s="1" t="s">
        <v>610</v>
      </c>
      <c r="C317" s="1" t="s">
        <v>366</v>
      </c>
      <c r="D317" s="1" t="s">
        <v>382</v>
      </c>
      <c r="E317" s="1">
        <v>340135</v>
      </c>
      <c r="F317" s="1">
        <f t="shared" si="7"/>
        <v>23</v>
      </c>
      <c r="W317" s="1" t="str">
        <f>X317&amp;"-"&amp;COUNTIF($X$2:X317,X317)</f>
        <v>Three Valleys-16</v>
      </c>
      <c r="X317" s="1" t="s">
        <v>366</v>
      </c>
      <c r="Y317" s="1" t="s">
        <v>382</v>
      </c>
    </row>
    <row r="318" spans="1:25">
      <c r="A318" s="1" t="s">
        <v>610</v>
      </c>
      <c r="B318" s="1" t="s">
        <v>611</v>
      </c>
      <c r="C318" s="1" t="s">
        <v>278</v>
      </c>
      <c r="D318" s="1" t="s">
        <v>278</v>
      </c>
      <c r="E318" s="1">
        <v>340144</v>
      </c>
      <c r="F318" s="1">
        <f t="shared" si="7"/>
        <v>8</v>
      </c>
      <c r="W318" s="1" t="str">
        <f>X318&amp;"-"&amp;COUNTIF($X$2:X318,X318)</f>
        <v>Portland-1</v>
      </c>
      <c r="X318" s="1" t="s">
        <v>278</v>
      </c>
      <c r="Y318" s="1" t="s">
        <v>278</v>
      </c>
    </row>
    <row r="319" spans="1:25">
      <c r="A319" s="1" t="s">
        <v>610</v>
      </c>
      <c r="B319" s="1" t="s">
        <v>611</v>
      </c>
      <c r="C319" s="1" t="s">
        <v>694</v>
      </c>
      <c r="D319" s="1" t="s">
        <v>694</v>
      </c>
      <c r="E319" s="1">
        <v>340154</v>
      </c>
      <c r="F319" s="1">
        <f t="shared" si="7"/>
        <v>41</v>
      </c>
      <c r="W319" s="1" t="str">
        <f>X319&amp;"-"&amp;COUNTIF($X$2:X319,X319)</f>
        <v>Radipole &amp; Melcombe Regis with Chickerell-1</v>
      </c>
      <c r="X319" s="1" t="s">
        <v>694</v>
      </c>
      <c r="Y319" s="1" t="s">
        <v>694</v>
      </c>
    </row>
    <row r="320" spans="1:25">
      <c r="A320" s="1" t="s">
        <v>610</v>
      </c>
      <c r="B320" s="1" t="s">
        <v>611</v>
      </c>
      <c r="C320" s="1" t="s">
        <v>430</v>
      </c>
      <c r="D320" s="1" t="s">
        <v>430</v>
      </c>
      <c r="E320" s="1">
        <v>340152</v>
      </c>
      <c r="F320" s="1">
        <f t="shared" si="7"/>
        <v>21</v>
      </c>
      <c r="W320" s="1" t="str">
        <f>X320&amp;"-"&amp;COUNTIF($X$2:X320,X320)</f>
        <v>Weymouth Holy Trinity-1</v>
      </c>
      <c r="X320" s="1" t="s">
        <v>430</v>
      </c>
      <c r="Y320" s="1" t="s">
        <v>430</v>
      </c>
    </row>
    <row r="321" spans="1:25">
      <c r="A321" s="1" t="s">
        <v>610</v>
      </c>
      <c r="B321" s="1" t="s">
        <v>611</v>
      </c>
      <c r="C321" s="1" t="s">
        <v>432</v>
      </c>
      <c r="D321" s="1" t="s">
        <v>431</v>
      </c>
      <c r="E321" s="1">
        <v>340138</v>
      </c>
      <c r="F321" s="1">
        <f t="shared" si="7"/>
        <v>22</v>
      </c>
      <c r="W321" s="1" t="str">
        <f>X321&amp;"-"&amp;COUNTIF($X$2:X321,X321)</f>
        <v>Weymouth Ridgeway-1</v>
      </c>
      <c r="X321" s="1" t="s">
        <v>432</v>
      </c>
      <c r="Y321" s="1" t="s">
        <v>431</v>
      </c>
    </row>
    <row r="322" spans="1:25">
      <c r="A322" s="1" t="s">
        <v>610</v>
      </c>
      <c r="B322" s="1" t="s">
        <v>611</v>
      </c>
      <c r="C322" s="1" t="s">
        <v>432</v>
      </c>
      <c r="D322" s="1" t="s">
        <v>433</v>
      </c>
      <c r="E322" s="1">
        <v>340139</v>
      </c>
      <c r="F322" s="1">
        <f t="shared" ref="F322:F385" si="8">LEN(D322)</f>
        <v>15</v>
      </c>
      <c r="W322" s="1" t="str">
        <f>X322&amp;"-"&amp;COUNTIF($X$2:X322,X322)</f>
        <v>Weymouth Ridgeway-2</v>
      </c>
      <c r="X322" s="1" t="s">
        <v>432</v>
      </c>
      <c r="Y322" s="1" t="s">
        <v>433</v>
      </c>
    </row>
    <row r="323" spans="1:25">
      <c r="A323" s="1" t="s">
        <v>610</v>
      </c>
      <c r="B323" s="1" t="s">
        <v>611</v>
      </c>
      <c r="C323" s="1" t="s">
        <v>432</v>
      </c>
      <c r="D323" s="1" t="s">
        <v>434</v>
      </c>
      <c r="E323" s="1">
        <v>340617</v>
      </c>
      <c r="F323" s="1">
        <f t="shared" si="8"/>
        <v>10</v>
      </c>
      <c r="W323" s="1" t="str">
        <f>X323&amp;"-"&amp;COUNTIF($X$2:X323,X323)</f>
        <v>Weymouth Ridgeway-3</v>
      </c>
      <c r="X323" s="1" t="s">
        <v>432</v>
      </c>
      <c r="Y323" s="1" t="s">
        <v>434</v>
      </c>
    </row>
    <row r="324" spans="1:25">
      <c r="A324" s="1" t="s">
        <v>610</v>
      </c>
      <c r="B324" s="1" t="s">
        <v>611</v>
      </c>
      <c r="C324" s="1" t="s">
        <v>432</v>
      </c>
      <c r="D324" s="1" t="s">
        <v>435</v>
      </c>
      <c r="E324" s="1">
        <v>340143</v>
      </c>
      <c r="F324" s="1">
        <f t="shared" si="8"/>
        <v>22</v>
      </c>
      <c r="W324" s="1" t="str">
        <f>X324&amp;"-"&amp;COUNTIF($X$2:X324,X324)</f>
        <v>Weymouth Ridgeway-4</v>
      </c>
      <c r="X324" s="1" t="s">
        <v>432</v>
      </c>
      <c r="Y324" s="1" t="s">
        <v>435</v>
      </c>
    </row>
    <row r="325" spans="1:25">
      <c r="A325" s="1" t="s">
        <v>610</v>
      </c>
      <c r="B325" s="1" t="s">
        <v>611</v>
      </c>
      <c r="C325" s="1" t="s">
        <v>432</v>
      </c>
      <c r="D325" s="1" t="s">
        <v>436</v>
      </c>
      <c r="E325" s="1">
        <v>340149</v>
      </c>
      <c r="F325" s="1">
        <f t="shared" si="8"/>
        <v>26</v>
      </c>
      <c r="W325" s="1" t="str">
        <f>X325&amp;"-"&amp;COUNTIF($X$2:X325,X325)</f>
        <v>Weymouth Ridgeway-5</v>
      </c>
      <c r="X325" s="1" t="s">
        <v>432</v>
      </c>
      <c r="Y325" s="1" t="s">
        <v>436</v>
      </c>
    </row>
    <row r="326" spans="1:25">
      <c r="A326" s="1" t="s">
        <v>610</v>
      </c>
      <c r="B326" s="1" t="s">
        <v>611</v>
      </c>
      <c r="C326" s="1" t="s">
        <v>432</v>
      </c>
      <c r="D326" s="1" t="s">
        <v>437</v>
      </c>
      <c r="E326" s="1">
        <v>340150</v>
      </c>
      <c r="F326" s="1">
        <f t="shared" si="8"/>
        <v>5</v>
      </c>
      <c r="W326" s="1" t="str">
        <f>X326&amp;"-"&amp;COUNTIF($X$2:X326,X326)</f>
        <v>Weymouth Ridgeway-6</v>
      </c>
      <c r="X326" s="1" t="s">
        <v>432</v>
      </c>
      <c r="Y326" s="1" t="s">
        <v>437</v>
      </c>
    </row>
    <row r="327" spans="1:25">
      <c r="A327" s="1" t="s">
        <v>610</v>
      </c>
      <c r="B327" s="1" t="s">
        <v>611</v>
      </c>
      <c r="C327" s="1" t="s">
        <v>695</v>
      </c>
      <c r="D327" s="1" t="s">
        <v>696</v>
      </c>
      <c r="E327" s="1">
        <v>340141</v>
      </c>
      <c r="F327" s="1">
        <f t="shared" si="8"/>
        <v>5</v>
      </c>
      <c r="W327" s="1" t="str">
        <f>X327&amp;"-"&amp;COUNTIF($X$2:X327,X327)</f>
        <v>Weymouth St Paul with Fleet-1</v>
      </c>
      <c r="X327" s="1" t="s">
        <v>695</v>
      </c>
      <c r="Y327" s="1" t="s">
        <v>696</v>
      </c>
    </row>
    <row r="328" spans="1:25">
      <c r="A328" s="1" t="s">
        <v>610</v>
      </c>
      <c r="B328" s="1" t="s">
        <v>611</v>
      </c>
      <c r="C328" s="1" t="s">
        <v>695</v>
      </c>
      <c r="D328" s="1" t="s">
        <v>529</v>
      </c>
      <c r="E328" s="1">
        <v>340159</v>
      </c>
      <c r="F328" s="1">
        <f t="shared" si="8"/>
        <v>16</v>
      </c>
      <c r="W328" s="1" t="str">
        <f>X328&amp;"-"&amp;COUNTIF($X$2:X328,X328)</f>
        <v>Weymouth St Paul with Fleet-2</v>
      </c>
      <c r="X328" s="1" t="s">
        <v>695</v>
      </c>
      <c r="Y328" s="1" t="s">
        <v>529</v>
      </c>
    </row>
    <row r="329" spans="1:25">
      <c r="A329" s="1" t="s">
        <v>610</v>
      </c>
      <c r="B329" s="1" t="s">
        <v>611</v>
      </c>
      <c r="C329" s="1" t="s">
        <v>457</v>
      </c>
      <c r="D329" s="1" t="s">
        <v>457</v>
      </c>
      <c r="E329" s="1">
        <v>340160</v>
      </c>
      <c r="F329" s="1">
        <f t="shared" si="8"/>
        <v>39</v>
      </c>
      <c r="W329" s="1" t="str">
        <f>X329&amp;"-"&amp;COUNTIF($X$2:X329,X329)</f>
        <v>Wyke Regis All Saints with Saint Edmund-1</v>
      </c>
      <c r="X329" s="1" t="s">
        <v>457</v>
      </c>
      <c r="Y329" s="1" t="s">
        <v>457</v>
      </c>
    </row>
    <row r="330" spans="1:25">
      <c r="A330" s="1" t="s">
        <v>616</v>
      </c>
      <c r="B330" s="1" t="s">
        <v>624</v>
      </c>
      <c r="C330" s="1" t="s">
        <v>35</v>
      </c>
      <c r="D330" s="1" t="s">
        <v>35</v>
      </c>
      <c r="E330" s="1">
        <v>340664</v>
      </c>
      <c r="F330" s="1">
        <f t="shared" si="8"/>
        <v>29</v>
      </c>
      <c r="W330" s="1" t="str">
        <f>X330&amp;"-"&amp;COUNTIF($X$2:X330,X330)</f>
        <v>Atworth with Shaw and Whitley-1</v>
      </c>
      <c r="X330" s="1" t="s">
        <v>35</v>
      </c>
      <c r="Y330" s="1" t="s">
        <v>35</v>
      </c>
    </row>
    <row r="331" spans="1:25">
      <c r="A331" s="1" t="s">
        <v>616</v>
      </c>
      <c r="B331" s="1" t="s">
        <v>624</v>
      </c>
      <c r="C331" s="1" t="s">
        <v>476</v>
      </c>
      <c r="D331" s="1" t="s">
        <v>68</v>
      </c>
      <c r="E331" s="1">
        <v>340496</v>
      </c>
      <c r="F331" s="1">
        <f t="shared" si="8"/>
        <v>29</v>
      </c>
      <c r="W331" s="1" t="str">
        <f>X331&amp;"-"&amp;COUNTIF($X$2:X331,X331)</f>
        <v>Bradford on Avon Holy Trinity Westwood and Wingfield-1</v>
      </c>
      <c r="X331" s="1" t="s">
        <v>476</v>
      </c>
      <c r="Y331" s="1" t="s">
        <v>68</v>
      </c>
    </row>
    <row r="332" spans="1:25">
      <c r="A332" s="1" t="s">
        <v>616</v>
      </c>
      <c r="B332" s="1" t="s">
        <v>624</v>
      </c>
      <c r="C332" s="1" t="s">
        <v>476</v>
      </c>
      <c r="D332" s="1" t="s">
        <v>69</v>
      </c>
      <c r="E332" s="1">
        <v>340521</v>
      </c>
      <c r="F332" s="1">
        <f t="shared" si="8"/>
        <v>8</v>
      </c>
      <c r="W332" s="1" t="str">
        <f>X332&amp;"-"&amp;COUNTIF($X$2:X332,X332)</f>
        <v>Bradford on Avon Holy Trinity Westwood and Wingfield-2</v>
      </c>
      <c r="X332" s="1" t="s">
        <v>476</v>
      </c>
      <c r="Y332" s="1" t="s">
        <v>69</v>
      </c>
    </row>
    <row r="333" spans="1:25">
      <c r="A333" s="1" t="s">
        <v>616</v>
      </c>
      <c r="B333" s="1" t="s">
        <v>624</v>
      </c>
      <c r="C333" s="1" t="s">
        <v>476</v>
      </c>
      <c r="D333" s="1" t="s">
        <v>70</v>
      </c>
      <c r="E333" s="1">
        <v>340522</v>
      </c>
      <c r="F333" s="1">
        <f t="shared" si="8"/>
        <v>9</v>
      </c>
      <c r="W333" s="1" t="str">
        <f>X333&amp;"-"&amp;COUNTIF($X$2:X333,X333)</f>
        <v>Bradford on Avon Holy Trinity Westwood and Wingfield-3</v>
      </c>
      <c r="X333" s="1" t="s">
        <v>476</v>
      </c>
      <c r="Y333" s="1" t="s">
        <v>70</v>
      </c>
    </row>
    <row r="334" spans="1:25">
      <c r="A334" s="1" t="s">
        <v>616</v>
      </c>
      <c r="B334" s="1" t="s">
        <v>624</v>
      </c>
      <c r="C334" s="1" t="s">
        <v>478</v>
      </c>
      <c r="D334" s="1" t="s">
        <v>88</v>
      </c>
      <c r="E334" s="1">
        <v>340497</v>
      </c>
      <c r="F334" s="1">
        <f t="shared" si="8"/>
        <v>17</v>
      </c>
      <c r="W334" s="1" t="str">
        <f>X334&amp;"-"&amp;COUNTIF($X$2:X334,X334)</f>
        <v>Broughton Gifford Great Chalfield and Holt St Katharine-1</v>
      </c>
      <c r="X334" s="1" t="s">
        <v>478</v>
      </c>
      <c r="Y334" s="1" t="s">
        <v>88</v>
      </c>
    </row>
    <row r="335" spans="1:25">
      <c r="A335" s="1" t="s">
        <v>616</v>
      </c>
      <c r="B335" s="1" t="s">
        <v>624</v>
      </c>
      <c r="C335" s="1" t="s">
        <v>478</v>
      </c>
      <c r="D335" s="1" t="s">
        <v>89</v>
      </c>
      <c r="E335" s="1">
        <v>340498</v>
      </c>
      <c r="F335" s="1">
        <f t="shared" si="8"/>
        <v>15</v>
      </c>
      <c r="W335" s="1" t="str">
        <f>X335&amp;"-"&amp;COUNTIF($X$2:X335,X335)</f>
        <v>Broughton Gifford Great Chalfield and Holt St Katharine-2</v>
      </c>
      <c r="X335" s="1" t="s">
        <v>478</v>
      </c>
      <c r="Y335" s="1" t="s">
        <v>89</v>
      </c>
    </row>
    <row r="336" spans="1:25">
      <c r="A336" s="1" t="s">
        <v>616</v>
      </c>
      <c r="B336" s="1" t="s">
        <v>624</v>
      </c>
      <c r="C336" s="1" t="s">
        <v>478</v>
      </c>
      <c r="D336" s="1" t="s">
        <v>90</v>
      </c>
      <c r="E336" s="1">
        <v>340502</v>
      </c>
      <c r="F336" s="1">
        <f t="shared" si="8"/>
        <v>17</v>
      </c>
      <c r="W336" s="1" t="str">
        <f>X336&amp;"-"&amp;COUNTIF($X$2:X336,X336)</f>
        <v>Broughton Gifford Great Chalfield and Holt St Katharine-3</v>
      </c>
      <c r="X336" s="1" t="s">
        <v>478</v>
      </c>
      <c r="Y336" s="1" t="s">
        <v>90</v>
      </c>
    </row>
    <row r="337" spans="1:25">
      <c r="A337" s="1" t="s">
        <v>616</v>
      </c>
      <c r="B337" s="1" t="s">
        <v>624</v>
      </c>
      <c r="C337" s="1" t="s">
        <v>95</v>
      </c>
      <c r="D337" s="1" t="s">
        <v>504</v>
      </c>
      <c r="E337" s="1">
        <v>340623</v>
      </c>
      <c r="F337" s="1">
        <f t="shared" si="8"/>
        <v>23</v>
      </c>
      <c r="W337" s="1" t="str">
        <f>X337&amp;"-"&amp;COUNTIF($X$2:X337,X337)</f>
        <v>Canalside Benefice-1</v>
      </c>
      <c r="X337" s="1" t="s">
        <v>95</v>
      </c>
      <c r="Y337" s="1" t="s">
        <v>504</v>
      </c>
    </row>
    <row r="338" spans="1:25">
      <c r="A338" s="1" t="s">
        <v>616</v>
      </c>
      <c r="B338" s="1" t="s">
        <v>624</v>
      </c>
      <c r="C338" s="1" t="s">
        <v>95</v>
      </c>
      <c r="D338" s="1" t="s">
        <v>96</v>
      </c>
      <c r="E338" s="1">
        <v>340515</v>
      </c>
      <c r="F338" s="1">
        <f t="shared" si="8"/>
        <v>9</v>
      </c>
      <c r="W338" s="1" t="str">
        <f>X338&amp;"-"&amp;COUNTIF($X$2:X338,X338)</f>
        <v>Canalside Benefice-2</v>
      </c>
      <c r="X338" s="1" t="s">
        <v>95</v>
      </c>
      <c r="Y338" s="1" t="s">
        <v>96</v>
      </c>
    </row>
    <row r="339" spans="1:25">
      <c r="A339" s="1" t="s">
        <v>616</v>
      </c>
      <c r="B339" s="1" t="s">
        <v>624</v>
      </c>
      <c r="C339" s="1" t="s">
        <v>229</v>
      </c>
      <c r="D339" s="1" t="s">
        <v>229</v>
      </c>
      <c r="E339" s="1">
        <v>340504</v>
      </c>
      <c r="F339" s="1">
        <f t="shared" si="8"/>
        <v>8</v>
      </c>
      <c r="W339" s="1" t="str">
        <f>X339&amp;"-"&amp;COUNTIF($X$2:X339,X339)</f>
        <v>Melksham-1</v>
      </c>
      <c r="X339" s="1" t="s">
        <v>229</v>
      </c>
      <c r="Y339" s="1" t="s">
        <v>229</v>
      </c>
    </row>
    <row r="340" spans="1:25">
      <c r="A340" s="1" t="s">
        <v>616</v>
      </c>
      <c r="B340" s="1" t="s">
        <v>624</v>
      </c>
      <c r="C340" s="1" t="s">
        <v>251</v>
      </c>
      <c r="D340" s="1" t="s">
        <v>510</v>
      </c>
      <c r="E340" s="1">
        <v>340495</v>
      </c>
      <c r="F340" s="1">
        <f t="shared" si="8"/>
        <v>30</v>
      </c>
      <c r="W340" s="1" t="str">
        <f>X340&amp;"-"&amp;COUNTIF($X$2:X340,X340)</f>
        <v>North Bradford on Avon and Villages-1</v>
      </c>
      <c r="X340" s="1" t="s">
        <v>251</v>
      </c>
      <c r="Y340" s="1" t="s">
        <v>510</v>
      </c>
    </row>
    <row r="341" spans="1:25">
      <c r="A341" s="1" t="s">
        <v>616</v>
      </c>
      <c r="B341" s="1" t="s">
        <v>624</v>
      </c>
      <c r="C341" s="1" t="s">
        <v>251</v>
      </c>
      <c r="D341" s="1" t="s">
        <v>252</v>
      </c>
      <c r="E341" s="1">
        <v>340507</v>
      </c>
      <c r="F341" s="1">
        <f t="shared" si="8"/>
        <v>16</v>
      </c>
      <c r="W341" s="1" t="str">
        <f>X341&amp;"-"&amp;COUNTIF($X$2:X341,X341)</f>
        <v>North Bradford on Avon and Villages-2</v>
      </c>
      <c r="X341" s="1" t="s">
        <v>251</v>
      </c>
      <c r="Y341" s="1" t="s">
        <v>252</v>
      </c>
    </row>
    <row r="342" spans="1:25">
      <c r="A342" s="1" t="s">
        <v>616</v>
      </c>
      <c r="B342" s="1" t="s">
        <v>624</v>
      </c>
      <c r="C342" s="1" t="s">
        <v>251</v>
      </c>
      <c r="D342" s="1" t="s">
        <v>253</v>
      </c>
      <c r="E342" s="1">
        <v>340511</v>
      </c>
      <c r="F342" s="1">
        <f t="shared" si="8"/>
        <v>13</v>
      </c>
      <c r="W342" s="1" t="str">
        <f>X342&amp;"-"&amp;COUNTIF($X$2:X342,X342)</f>
        <v>North Bradford on Avon and Villages-3</v>
      </c>
      <c r="X342" s="1" t="s">
        <v>251</v>
      </c>
      <c r="Y342" s="1" t="s">
        <v>253</v>
      </c>
    </row>
    <row r="343" spans="1:25">
      <c r="A343" s="1" t="s">
        <v>616</v>
      </c>
      <c r="B343" s="1" t="s">
        <v>624</v>
      </c>
      <c r="C343" s="1" t="s">
        <v>251</v>
      </c>
      <c r="D343" s="1" t="s">
        <v>254</v>
      </c>
      <c r="E343" s="1">
        <v>340523</v>
      </c>
      <c r="F343" s="1">
        <f t="shared" si="8"/>
        <v>7</v>
      </c>
      <c r="W343" s="1" t="str">
        <f>X343&amp;"-"&amp;COUNTIF($X$2:X343,X343)</f>
        <v>North Bradford on Avon and Villages-4</v>
      </c>
      <c r="X343" s="1" t="s">
        <v>251</v>
      </c>
      <c r="Y343" s="1" t="s">
        <v>254</v>
      </c>
    </row>
    <row r="344" spans="1:25">
      <c r="A344" s="1" t="s">
        <v>616</v>
      </c>
      <c r="B344" s="1" t="s">
        <v>624</v>
      </c>
      <c r="C344" s="1" t="s">
        <v>488</v>
      </c>
      <c r="D344" s="1" t="s">
        <v>511</v>
      </c>
      <c r="E344" s="1">
        <v>340508</v>
      </c>
      <c r="F344" s="1">
        <f t="shared" si="8"/>
        <v>35</v>
      </c>
      <c r="W344" s="1" t="str">
        <f>X344&amp;"-"&amp;COUNTIF($X$2:X344,X344)</f>
        <v>North Bradley Southwick Heywood and Steeple Ashton-1</v>
      </c>
      <c r="X344" s="1" t="s">
        <v>488</v>
      </c>
      <c r="Y344" s="1" t="s">
        <v>511</v>
      </c>
    </row>
    <row r="345" spans="1:25">
      <c r="A345" s="1" t="s">
        <v>616</v>
      </c>
      <c r="B345" s="1" t="s">
        <v>624</v>
      </c>
      <c r="C345" s="1" t="s">
        <v>488</v>
      </c>
      <c r="D345" s="1" t="s">
        <v>255</v>
      </c>
      <c r="E345" s="1">
        <v>340514</v>
      </c>
      <c r="F345" s="1">
        <f t="shared" si="8"/>
        <v>14</v>
      </c>
      <c r="W345" s="1" t="str">
        <f>X345&amp;"-"&amp;COUNTIF($X$2:X345,X345)</f>
        <v>North Bradley Southwick Heywood and Steeple Ashton-2</v>
      </c>
      <c r="X345" s="1" t="s">
        <v>488</v>
      </c>
      <c r="Y345" s="1" t="s">
        <v>255</v>
      </c>
    </row>
    <row r="346" spans="1:25">
      <c r="A346" s="1" t="s">
        <v>616</v>
      </c>
      <c r="B346" s="1" t="s">
        <v>624</v>
      </c>
      <c r="C346" s="1" t="s">
        <v>356</v>
      </c>
      <c r="D346" s="1" t="s">
        <v>523</v>
      </c>
      <c r="E346" s="1">
        <v>340516</v>
      </c>
      <c r="F346" s="1">
        <f t="shared" si="8"/>
        <v>15</v>
      </c>
      <c r="W346" s="1" t="str">
        <f>X346&amp;"-"&amp;COUNTIF($X$2:X346,X346)</f>
        <v>Studley St John-1</v>
      </c>
      <c r="X346" s="1" t="s">
        <v>356</v>
      </c>
      <c r="Y346" s="1" t="s">
        <v>523</v>
      </c>
    </row>
    <row r="347" spans="1:25">
      <c r="A347" s="1" t="s">
        <v>616</v>
      </c>
      <c r="B347" s="1" t="s">
        <v>624</v>
      </c>
      <c r="C347" s="1" t="s">
        <v>385</v>
      </c>
      <c r="D347" s="1" t="s">
        <v>384</v>
      </c>
      <c r="E347" s="1">
        <v>340503</v>
      </c>
      <c r="F347" s="1">
        <f t="shared" si="8"/>
        <v>6</v>
      </c>
      <c r="W347" s="1" t="str">
        <f>X347&amp;"-"&amp;COUNTIF($X$2:X347,X347)</f>
        <v>Trowbridge St James and Keevil-1</v>
      </c>
      <c r="X347" s="1" t="s">
        <v>385</v>
      </c>
      <c r="Y347" s="1" t="s">
        <v>384</v>
      </c>
    </row>
    <row r="348" spans="1:25">
      <c r="A348" s="1" t="s">
        <v>616</v>
      </c>
      <c r="B348" s="1" t="s">
        <v>624</v>
      </c>
      <c r="C348" s="1" t="s">
        <v>385</v>
      </c>
      <c r="D348" s="1" t="s">
        <v>386</v>
      </c>
      <c r="E348" s="1">
        <v>340518</v>
      </c>
      <c r="F348" s="1">
        <f t="shared" si="8"/>
        <v>19</v>
      </c>
      <c r="W348" s="1" t="str">
        <f>X348&amp;"-"&amp;COUNTIF($X$2:X348,X348)</f>
        <v>Trowbridge St James and Keevil-2</v>
      </c>
      <c r="X348" s="1" t="s">
        <v>385</v>
      </c>
      <c r="Y348" s="1" t="s">
        <v>386</v>
      </c>
    </row>
    <row r="349" spans="1:25">
      <c r="A349" s="1" t="s">
        <v>616</v>
      </c>
      <c r="B349" s="1" t="s">
        <v>624</v>
      </c>
      <c r="C349" s="1" t="s">
        <v>387</v>
      </c>
      <c r="D349" s="1" t="s">
        <v>525</v>
      </c>
      <c r="E349" s="1">
        <v>340519</v>
      </c>
      <c r="F349" s="1">
        <f t="shared" si="8"/>
        <v>20</v>
      </c>
      <c r="W349" s="1" t="str">
        <f>X349&amp;"-"&amp;COUNTIF($X$2:X349,X349)</f>
        <v>Trowbridge St Thomas and West Ashton-1</v>
      </c>
      <c r="X349" s="1" t="s">
        <v>387</v>
      </c>
      <c r="Y349" s="1" t="s">
        <v>525</v>
      </c>
    </row>
    <row r="350" spans="1:25">
      <c r="A350" s="1" t="s">
        <v>616</v>
      </c>
      <c r="B350" s="1" t="s">
        <v>624</v>
      </c>
      <c r="C350" s="1" t="s">
        <v>387</v>
      </c>
      <c r="D350" s="1" t="s">
        <v>388</v>
      </c>
      <c r="E350" s="1">
        <v>340520</v>
      </c>
      <c r="F350" s="1">
        <f t="shared" si="8"/>
        <v>11</v>
      </c>
      <c r="W350" s="1" t="str">
        <f>X350&amp;"-"&amp;COUNTIF($X$2:X350,X350)</f>
        <v>Trowbridge St Thomas and West Ashton-2</v>
      </c>
      <c r="X350" s="1" t="s">
        <v>387</v>
      </c>
      <c r="Y350" s="1" t="s">
        <v>388</v>
      </c>
    </row>
    <row r="351" spans="1:25">
      <c r="A351" s="1" t="s">
        <v>616</v>
      </c>
      <c r="B351" s="1" t="s">
        <v>628</v>
      </c>
      <c r="C351" s="1" t="s">
        <v>594</v>
      </c>
      <c r="D351" s="1" t="s">
        <v>452</v>
      </c>
      <c r="E351" s="1">
        <v>340478</v>
      </c>
      <c r="F351" s="1">
        <f t="shared" si="8"/>
        <v>10</v>
      </c>
      <c r="W351" s="1" t="str">
        <f>X351&amp;"-"&amp;COUNTIF($X$2:X351,X351)</f>
        <v>Lyneham and Woodhill-1</v>
      </c>
      <c r="X351" s="1" t="s">
        <v>594</v>
      </c>
      <c r="Y351" s="1" t="s">
        <v>452</v>
      </c>
    </row>
    <row r="352" spans="1:25">
      <c r="A352" s="1" t="s">
        <v>616</v>
      </c>
      <c r="B352" s="1" t="s">
        <v>628</v>
      </c>
      <c r="C352" s="1" t="s">
        <v>594</v>
      </c>
      <c r="D352" s="1" t="s">
        <v>453</v>
      </c>
      <c r="E352" s="1">
        <v>340485</v>
      </c>
      <c r="F352" s="1">
        <f t="shared" si="8"/>
        <v>13</v>
      </c>
      <c r="W352" s="1" t="str">
        <f>X352&amp;"-"&amp;COUNTIF($X$2:X352,X352)</f>
        <v>Lyneham and Woodhill-2</v>
      </c>
      <c r="X352" s="1" t="s">
        <v>594</v>
      </c>
      <c r="Y352" s="1" t="s">
        <v>453</v>
      </c>
    </row>
    <row r="353" spans="1:25">
      <c r="A353" s="1" t="s">
        <v>616</v>
      </c>
      <c r="B353" s="1" t="s">
        <v>628</v>
      </c>
      <c r="C353" s="1" t="s">
        <v>594</v>
      </c>
      <c r="D353" s="1" t="s">
        <v>454</v>
      </c>
      <c r="E353" s="1">
        <v>340489</v>
      </c>
      <c r="F353" s="1">
        <f t="shared" si="8"/>
        <v>9</v>
      </c>
      <c r="W353" s="1" t="str">
        <f>X353&amp;"-"&amp;COUNTIF($X$2:X353,X353)</f>
        <v>Lyneham and Woodhill-3</v>
      </c>
      <c r="X353" s="1" t="s">
        <v>594</v>
      </c>
      <c r="Y353" s="1" t="s">
        <v>454</v>
      </c>
    </row>
    <row r="354" spans="1:25">
      <c r="A354" s="1" t="s">
        <v>616</v>
      </c>
      <c r="B354" s="1" t="s">
        <v>628</v>
      </c>
      <c r="C354" s="1" t="s">
        <v>594</v>
      </c>
      <c r="D354" s="1" t="s">
        <v>204</v>
      </c>
      <c r="E354" s="1">
        <v>340490</v>
      </c>
      <c r="F354" s="1">
        <f t="shared" si="8"/>
        <v>24</v>
      </c>
      <c r="W354" s="1" t="str">
        <f>X354&amp;"-"&amp;COUNTIF($X$2:X354,X354)</f>
        <v>Lyneham and Woodhill-4</v>
      </c>
      <c r="X354" s="1" t="s">
        <v>594</v>
      </c>
      <c r="Y354" s="1" t="s">
        <v>204</v>
      </c>
    </row>
    <row r="355" spans="1:25">
      <c r="A355" s="1" t="s">
        <v>616</v>
      </c>
      <c r="B355" s="1" t="s">
        <v>628</v>
      </c>
      <c r="C355" s="1" t="s">
        <v>594</v>
      </c>
      <c r="D355" s="1" t="s">
        <v>455</v>
      </c>
      <c r="E355" s="1">
        <v>340491</v>
      </c>
      <c r="F355" s="1">
        <f t="shared" si="8"/>
        <v>9</v>
      </c>
      <c r="W355" s="1" t="str">
        <f>X355&amp;"-"&amp;COUNTIF($X$2:X355,X355)</f>
        <v>Lyneham and Woodhill-5</v>
      </c>
      <c r="X355" s="1" t="s">
        <v>594</v>
      </c>
      <c r="Y355" s="1" t="s">
        <v>455</v>
      </c>
    </row>
    <row r="356" spans="1:25">
      <c r="A356" s="1" t="s">
        <v>616</v>
      </c>
      <c r="B356" s="1" t="s">
        <v>628</v>
      </c>
      <c r="C356" s="1" t="s">
        <v>209</v>
      </c>
      <c r="D356" s="1" t="s">
        <v>208</v>
      </c>
      <c r="E356" s="1">
        <v>340476</v>
      </c>
      <c r="F356" s="1">
        <f t="shared" si="8"/>
        <v>8</v>
      </c>
      <c r="W356" s="1" t="str">
        <f>X356&amp;"-"&amp;COUNTIF($X$2:X356,X356)</f>
        <v>Marden Vale-1</v>
      </c>
      <c r="X356" s="1" t="s">
        <v>209</v>
      </c>
      <c r="Y356" s="1" t="s">
        <v>208</v>
      </c>
    </row>
    <row r="357" spans="1:25">
      <c r="A357" s="1" t="s">
        <v>616</v>
      </c>
      <c r="B357" s="1" t="s">
        <v>628</v>
      </c>
      <c r="C357" s="1" t="s">
        <v>209</v>
      </c>
      <c r="D357" s="1" t="s">
        <v>210</v>
      </c>
      <c r="E357" s="1">
        <v>340481</v>
      </c>
      <c r="F357" s="1">
        <f t="shared" si="8"/>
        <v>19</v>
      </c>
      <c r="W357" s="1" t="str">
        <f>X357&amp;"-"&amp;COUNTIF($X$2:X357,X357)</f>
        <v>Marden Vale-2</v>
      </c>
      <c r="X357" s="1" t="s">
        <v>209</v>
      </c>
      <c r="Y357" s="1" t="s">
        <v>210</v>
      </c>
    </row>
    <row r="358" spans="1:25">
      <c r="A358" s="1" t="s">
        <v>616</v>
      </c>
      <c r="B358" s="1" t="s">
        <v>628</v>
      </c>
      <c r="C358" s="1" t="s">
        <v>209</v>
      </c>
      <c r="D358" s="1" t="s">
        <v>585</v>
      </c>
      <c r="E358" s="1">
        <v>340487</v>
      </c>
      <c r="F358" s="1">
        <f t="shared" si="8"/>
        <v>24</v>
      </c>
      <c r="W358" s="1" t="str">
        <f>X358&amp;"-"&amp;COUNTIF($X$2:X358,X358)</f>
        <v>Marden Vale-3</v>
      </c>
      <c r="X358" s="1" t="s">
        <v>209</v>
      </c>
      <c r="Y358" s="1" t="s">
        <v>585</v>
      </c>
    </row>
    <row r="359" spans="1:25">
      <c r="A359" s="1" t="s">
        <v>616</v>
      </c>
      <c r="B359" s="1" t="s">
        <v>628</v>
      </c>
      <c r="C359" s="1" t="s">
        <v>209</v>
      </c>
      <c r="D359" s="1" t="s">
        <v>211</v>
      </c>
      <c r="E359" s="1">
        <v>340477</v>
      </c>
      <c r="F359" s="1">
        <f t="shared" si="8"/>
        <v>6</v>
      </c>
      <c r="W359" s="1" t="str">
        <f>X359&amp;"-"&amp;COUNTIF($X$2:X359,X359)</f>
        <v>Marden Vale-4</v>
      </c>
      <c r="X359" s="1" t="s">
        <v>209</v>
      </c>
      <c r="Y359" s="1" t="s">
        <v>211</v>
      </c>
    </row>
    <row r="360" spans="1:25">
      <c r="A360" s="1" t="s">
        <v>616</v>
      </c>
      <c r="B360" s="1" t="s">
        <v>628</v>
      </c>
      <c r="C360" s="1" t="s">
        <v>261</v>
      </c>
      <c r="D360" s="1" t="s">
        <v>260</v>
      </c>
      <c r="E360" s="1">
        <v>340483</v>
      </c>
      <c r="F360" s="1">
        <f t="shared" si="8"/>
        <v>19</v>
      </c>
      <c r="W360" s="1" t="str">
        <f>X360&amp;"-"&amp;COUNTIF($X$2:X360,X360)</f>
        <v>Oldbury-1</v>
      </c>
      <c r="X360" s="1" t="s">
        <v>261</v>
      </c>
      <c r="Y360" s="1" t="s">
        <v>260</v>
      </c>
    </row>
    <row r="361" spans="1:25">
      <c r="A361" s="1" t="s">
        <v>616</v>
      </c>
      <c r="B361" s="1" t="s">
        <v>628</v>
      </c>
      <c r="C361" s="1" t="s">
        <v>261</v>
      </c>
      <c r="D361" s="1" t="s">
        <v>262</v>
      </c>
      <c r="E361" s="1">
        <v>340484</v>
      </c>
      <c r="F361" s="1">
        <f t="shared" si="8"/>
        <v>8</v>
      </c>
      <c r="W361" s="1" t="str">
        <f>X361&amp;"-"&amp;COUNTIF($X$2:X361,X361)</f>
        <v>Oldbury-2</v>
      </c>
      <c r="X361" s="1" t="s">
        <v>261</v>
      </c>
      <c r="Y361" s="1" t="s">
        <v>262</v>
      </c>
    </row>
    <row r="362" spans="1:25">
      <c r="A362" s="1" t="s">
        <v>616</v>
      </c>
      <c r="B362" s="1" t="s">
        <v>628</v>
      </c>
      <c r="C362" s="1" t="s">
        <v>261</v>
      </c>
      <c r="D362" s="1" t="s">
        <v>263</v>
      </c>
      <c r="E362" s="1">
        <v>340486</v>
      </c>
      <c r="F362" s="1">
        <f t="shared" si="8"/>
        <v>15</v>
      </c>
      <c r="W362" s="1" t="str">
        <f>X362&amp;"-"&amp;COUNTIF($X$2:X362,X362)</f>
        <v>Oldbury-3</v>
      </c>
      <c r="X362" s="1" t="s">
        <v>261</v>
      </c>
      <c r="Y362" s="1" t="s">
        <v>263</v>
      </c>
    </row>
    <row r="363" spans="1:25">
      <c r="A363" s="1" t="s">
        <v>616</v>
      </c>
      <c r="B363" s="1" t="s">
        <v>628</v>
      </c>
      <c r="C363" s="1" t="s">
        <v>261</v>
      </c>
      <c r="D363" s="1" t="s">
        <v>264</v>
      </c>
      <c r="E363" s="1">
        <v>340488</v>
      </c>
      <c r="F363" s="1">
        <f t="shared" si="8"/>
        <v>10</v>
      </c>
      <c r="W363" s="1" t="str">
        <f>X363&amp;"-"&amp;COUNTIF($X$2:X363,X363)</f>
        <v>Oldbury-4</v>
      </c>
      <c r="X363" s="1" t="s">
        <v>261</v>
      </c>
      <c r="Y363" s="1" t="s">
        <v>264</v>
      </c>
    </row>
    <row r="364" spans="1:25">
      <c r="A364" s="1" t="s">
        <v>616</v>
      </c>
      <c r="B364" s="1" t="s">
        <v>628</v>
      </c>
      <c r="C364" s="1" t="s">
        <v>261</v>
      </c>
      <c r="D364" s="1" t="s">
        <v>265</v>
      </c>
      <c r="E364" s="1">
        <v>340493</v>
      </c>
      <c r="F364" s="1">
        <f t="shared" si="8"/>
        <v>9</v>
      </c>
      <c r="W364" s="1" t="str">
        <f>X364&amp;"-"&amp;COUNTIF($X$2:X364,X364)</f>
        <v>Oldbury-5</v>
      </c>
      <c r="X364" s="1" t="s">
        <v>261</v>
      </c>
      <c r="Y364" s="1" t="s">
        <v>265</v>
      </c>
    </row>
    <row r="365" spans="1:25">
      <c r="A365" s="1" t="s">
        <v>616</v>
      </c>
      <c r="B365" s="1" t="s">
        <v>628</v>
      </c>
      <c r="C365" s="1" t="s">
        <v>301</v>
      </c>
      <c r="D365" s="1" t="s">
        <v>301</v>
      </c>
      <c r="E365" s="1">
        <v>340492</v>
      </c>
      <c r="F365" s="1">
        <f t="shared" si="8"/>
        <v>21</v>
      </c>
      <c r="W365" s="1" t="str">
        <f>X365&amp;"-"&amp;COUNTIF($X$2:X365,X365)</f>
        <v>Royal Wootton Bassett-1</v>
      </c>
      <c r="X365" s="1" t="s">
        <v>301</v>
      </c>
      <c r="Y365" s="1" t="s">
        <v>301</v>
      </c>
    </row>
    <row r="366" spans="1:25">
      <c r="A366" s="1" t="s">
        <v>616</v>
      </c>
      <c r="B366" s="1" t="s">
        <v>617</v>
      </c>
      <c r="C366" s="1" t="s">
        <v>477</v>
      </c>
      <c r="D366" s="1" t="s">
        <v>74</v>
      </c>
      <c r="E366" s="1">
        <v>340408</v>
      </c>
      <c r="F366" s="1">
        <f t="shared" si="8"/>
        <v>7</v>
      </c>
      <c r="W366" s="1" t="str">
        <f>X366&amp;"-"&amp;COUNTIF($X$2:X366,X366)</f>
        <v>Bratton Edington &amp; Imber Erlestoke and Coulston-1</v>
      </c>
      <c r="X366" s="1" t="s">
        <v>477</v>
      </c>
      <c r="Y366" s="1" t="s">
        <v>74</v>
      </c>
    </row>
    <row r="367" spans="1:25">
      <c r="A367" s="1" t="s">
        <v>616</v>
      </c>
      <c r="B367" s="1" t="s">
        <v>617</v>
      </c>
      <c r="C367" s="1" t="s">
        <v>477</v>
      </c>
      <c r="D367" s="1" t="s">
        <v>75</v>
      </c>
      <c r="E367" s="1">
        <v>340536</v>
      </c>
      <c r="F367" s="1">
        <f t="shared" si="8"/>
        <v>8</v>
      </c>
      <c r="W367" s="1" t="str">
        <f>X367&amp;"-"&amp;COUNTIF($X$2:X367,X367)</f>
        <v>Bratton Edington &amp; Imber Erlestoke and Coulston-2</v>
      </c>
      <c r="X367" s="1" t="s">
        <v>477</v>
      </c>
      <c r="Y367" s="1" t="s">
        <v>75</v>
      </c>
    </row>
    <row r="368" spans="1:25">
      <c r="A368" s="1" t="s">
        <v>616</v>
      </c>
      <c r="B368" s="1" t="s">
        <v>617</v>
      </c>
      <c r="C368" s="1" t="s">
        <v>477</v>
      </c>
      <c r="D368" s="1" t="s">
        <v>76</v>
      </c>
      <c r="E368" s="1">
        <v>340538</v>
      </c>
      <c r="F368" s="1">
        <f t="shared" si="8"/>
        <v>18</v>
      </c>
      <c r="W368" s="1" t="str">
        <f>X368&amp;"-"&amp;COUNTIF($X$2:X368,X368)</f>
        <v>Bratton Edington &amp; Imber Erlestoke and Coulston-3</v>
      </c>
      <c r="X368" s="1" t="s">
        <v>477</v>
      </c>
      <c r="Y368" s="1" t="s">
        <v>76</v>
      </c>
    </row>
    <row r="369" spans="1:25">
      <c r="A369" s="1" t="s">
        <v>616</v>
      </c>
      <c r="B369" s="1" t="s">
        <v>617</v>
      </c>
      <c r="C369" s="1" t="s">
        <v>477</v>
      </c>
      <c r="D369" s="1" t="s">
        <v>77</v>
      </c>
      <c r="E369" s="1">
        <v>340539</v>
      </c>
      <c r="F369" s="1">
        <f t="shared" si="8"/>
        <v>9</v>
      </c>
      <c r="W369" s="1" t="str">
        <f>X369&amp;"-"&amp;COUNTIF($X$2:X369,X369)</f>
        <v>Bratton Edington &amp; Imber Erlestoke and Coulston-4</v>
      </c>
      <c r="X369" s="1" t="s">
        <v>477</v>
      </c>
      <c r="Y369" s="1" t="s">
        <v>77</v>
      </c>
    </row>
    <row r="370" spans="1:25">
      <c r="A370" s="1" t="s">
        <v>616</v>
      </c>
      <c r="B370" s="1" t="s">
        <v>617</v>
      </c>
      <c r="C370" s="1" t="s">
        <v>101</v>
      </c>
      <c r="D370" s="1" t="s">
        <v>100</v>
      </c>
      <c r="E370" s="1">
        <v>340525</v>
      </c>
      <c r="F370" s="1">
        <f t="shared" si="8"/>
        <v>12</v>
      </c>
      <c r="W370" s="1" t="str">
        <f>X370&amp;"-"&amp;COUNTIF($X$2:X370,X370)</f>
        <v>Cannings and Redhorn-1</v>
      </c>
      <c r="X370" s="1" t="s">
        <v>101</v>
      </c>
      <c r="Y370" s="1" t="s">
        <v>100</v>
      </c>
    </row>
    <row r="371" spans="1:25">
      <c r="A371" s="1" t="s">
        <v>616</v>
      </c>
      <c r="B371" s="1" t="s">
        <v>617</v>
      </c>
      <c r="C371" s="1" t="s">
        <v>101</v>
      </c>
      <c r="D371" s="1" t="s">
        <v>102</v>
      </c>
      <c r="E371" s="1">
        <v>340527</v>
      </c>
      <c r="F371" s="1">
        <f t="shared" si="8"/>
        <v>35</v>
      </c>
      <c r="W371" s="1" t="str">
        <f>X371&amp;"-"&amp;COUNTIF($X$2:X371,X371)</f>
        <v>Cannings and Redhorn-2</v>
      </c>
      <c r="X371" s="1" t="s">
        <v>101</v>
      </c>
      <c r="Y371" s="1" t="s">
        <v>102</v>
      </c>
    </row>
    <row r="372" spans="1:25">
      <c r="A372" s="1" t="s">
        <v>616</v>
      </c>
      <c r="B372" s="1" t="s">
        <v>617</v>
      </c>
      <c r="C372" s="1" t="s">
        <v>101</v>
      </c>
      <c r="D372" s="1" t="s">
        <v>103</v>
      </c>
      <c r="E372" s="1">
        <v>340531</v>
      </c>
      <c r="F372" s="1">
        <f t="shared" si="8"/>
        <v>18</v>
      </c>
      <c r="W372" s="1" t="str">
        <f>X372&amp;"-"&amp;COUNTIF($X$2:X372,X372)</f>
        <v>Cannings and Redhorn-3</v>
      </c>
      <c r="X372" s="1" t="s">
        <v>101</v>
      </c>
      <c r="Y372" s="1" t="s">
        <v>103</v>
      </c>
    </row>
    <row r="373" spans="1:25">
      <c r="A373" s="1" t="s">
        <v>616</v>
      </c>
      <c r="B373" s="1" t="s">
        <v>617</v>
      </c>
      <c r="C373" s="1" t="s">
        <v>101</v>
      </c>
      <c r="D373" s="1" t="s">
        <v>104</v>
      </c>
      <c r="E373" s="1">
        <v>340542</v>
      </c>
      <c r="F373" s="1">
        <f t="shared" si="8"/>
        <v>6</v>
      </c>
      <c r="W373" s="1" t="str">
        <f>X373&amp;"-"&amp;COUNTIF($X$2:X373,X373)</f>
        <v>Cannings and Redhorn-4</v>
      </c>
      <c r="X373" s="1" t="s">
        <v>101</v>
      </c>
      <c r="Y373" s="1" t="s">
        <v>104</v>
      </c>
    </row>
    <row r="374" spans="1:25">
      <c r="A374" s="1" t="s">
        <v>616</v>
      </c>
      <c r="B374" s="1" t="s">
        <v>617</v>
      </c>
      <c r="C374" s="1" t="s">
        <v>101</v>
      </c>
      <c r="D374" s="1" t="s">
        <v>489</v>
      </c>
      <c r="E374" s="1">
        <v>340550</v>
      </c>
      <c r="F374" s="1">
        <f t="shared" si="8"/>
        <v>19</v>
      </c>
      <c r="W374" s="1" t="str">
        <f>X374&amp;"-"&amp;COUNTIF($X$2:X374,X374)</f>
        <v>Cannings and Redhorn-5</v>
      </c>
      <c r="X374" s="1" t="s">
        <v>101</v>
      </c>
      <c r="Y374" s="1" t="s">
        <v>489</v>
      </c>
    </row>
    <row r="375" spans="1:25">
      <c r="A375" s="1" t="s">
        <v>616</v>
      </c>
      <c r="B375" s="1" t="s">
        <v>617</v>
      </c>
      <c r="C375" s="1" t="s">
        <v>101</v>
      </c>
      <c r="D375" s="1" t="s">
        <v>105</v>
      </c>
      <c r="E375" s="1">
        <v>340552</v>
      </c>
      <c r="F375" s="1">
        <f t="shared" si="8"/>
        <v>8</v>
      </c>
      <c r="W375" s="1" t="str">
        <f>X375&amp;"-"&amp;COUNTIF($X$2:X375,X375)</f>
        <v>Cannings and Redhorn-6</v>
      </c>
      <c r="X375" s="1" t="s">
        <v>101</v>
      </c>
      <c r="Y375" s="1" t="s">
        <v>105</v>
      </c>
    </row>
    <row r="376" spans="1:25">
      <c r="A376" s="1" t="s">
        <v>616</v>
      </c>
      <c r="B376" s="1" t="s">
        <v>617</v>
      </c>
      <c r="C376" s="1" t="s">
        <v>146</v>
      </c>
      <c r="D376" s="1" t="s">
        <v>497</v>
      </c>
      <c r="E376" s="1">
        <v>340534</v>
      </c>
      <c r="F376" s="1">
        <f t="shared" si="8"/>
        <v>28</v>
      </c>
      <c r="W376" s="1" t="str">
        <f>X376&amp;"-"&amp;COUNTIF($X$2:X376,X376)</f>
        <v>Devizes St John and St Mary-1</v>
      </c>
      <c r="X376" s="1" t="s">
        <v>146</v>
      </c>
      <c r="Y376" s="1" t="s">
        <v>497</v>
      </c>
    </row>
    <row r="377" spans="1:25">
      <c r="A377" s="1" t="s">
        <v>616</v>
      </c>
      <c r="B377" s="1" t="s">
        <v>617</v>
      </c>
      <c r="C377" s="1" t="s">
        <v>147</v>
      </c>
      <c r="D377" s="1" t="s">
        <v>498</v>
      </c>
      <c r="E377" s="1">
        <v>340535</v>
      </c>
      <c r="F377" s="1">
        <f t="shared" si="8"/>
        <v>16</v>
      </c>
      <c r="W377" s="1" t="str">
        <f>X377&amp;"-"&amp;COUNTIF($X$2:X377,X377)</f>
        <v>Devizes St Peter-1</v>
      </c>
      <c r="X377" s="1" t="s">
        <v>147</v>
      </c>
      <c r="Y377" s="1" t="s">
        <v>498</v>
      </c>
    </row>
    <row r="378" spans="1:25">
      <c r="A378" s="1" t="s">
        <v>616</v>
      </c>
      <c r="B378" s="1" t="s">
        <v>617</v>
      </c>
      <c r="C378" s="1" t="s">
        <v>485</v>
      </c>
      <c r="D378" s="1" t="s">
        <v>192</v>
      </c>
      <c r="E378" s="1">
        <v>340537</v>
      </c>
      <c r="F378" s="1">
        <f t="shared" si="8"/>
        <v>9</v>
      </c>
      <c r="W378" s="1" t="str">
        <f>X378&amp;"-"&amp;COUNTIF($X$2:X378,X378)</f>
        <v>Lavingtons Cheverells and Easterton-1</v>
      </c>
      <c r="X378" s="1" t="s">
        <v>485</v>
      </c>
      <c r="Y378" s="1" t="s">
        <v>192</v>
      </c>
    </row>
    <row r="379" spans="1:25">
      <c r="A379" s="1" t="s">
        <v>616</v>
      </c>
      <c r="B379" s="1" t="s">
        <v>617</v>
      </c>
      <c r="C379" s="1" t="s">
        <v>485</v>
      </c>
      <c r="D379" s="1" t="s">
        <v>193</v>
      </c>
      <c r="E379" s="1">
        <v>340540</v>
      </c>
      <c r="F379" s="1">
        <f t="shared" si="8"/>
        <v>15</v>
      </c>
      <c r="W379" s="1" t="str">
        <f>X379&amp;"-"&amp;COUNTIF($X$2:X379,X379)</f>
        <v>Lavingtons Cheverells and Easterton-2</v>
      </c>
      <c r="X379" s="1" t="s">
        <v>485</v>
      </c>
      <c r="Y379" s="1" t="s">
        <v>193</v>
      </c>
    </row>
    <row r="380" spans="1:25">
      <c r="A380" s="1" t="s">
        <v>616</v>
      </c>
      <c r="B380" s="1" t="s">
        <v>617</v>
      </c>
      <c r="C380" s="1" t="s">
        <v>485</v>
      </c>
      <c r="D380" s="1" t="s">
        <v>194</v>
      </c>
      <c r="E380" s="1">
        <v>340541</v>
      </c>
      <c r="F380" s="1">
        <f t="shared" si="8"/>
        <v>16</v>
      </c>
      <c r="W380" s="1" t="str">
        <f>X380&amp;"-"&amp;COUNTIF($X$2:X380,X380)</f>
        <v>Lavingtons Cheverells and Easterton-3</v>
      </c>
      <c r="X380" s="1" t="s">
        <v>485</v>
      </c>
      <c r="Y380" s="1" t="s">
        <v>194</v>
      </c>
    </row>
    <row r="381" spans="1:25">
      <c r="A381" s="1" t="s">
        <v>616</v>
      </c>
      <c r="B381" s="1" t="s">
        <v>617</v>
      </c>
      <c r="C381" s="1" t="s">
        <v>485</v>
      </c>
      <c r="D381" s="1" t="s">
        <v>195</v>
      </c>
      <c r="E381" s="1">
        <v>340543</v>
      </c>
      <c r="F381" s="1">
        <f t="shared" si="8"/>
        <v>16</v>
      </c>
      <c r="W381" s="1" t="str">
        <f>X381&amp;"-"&amp;COUNTIF($X$2:X381,X381)</f>
        <v>Lavingtons Cheverells and Easterton-4</v>
      </c>
      <c r="X381" s="1" t="s">
        <v>485</v>
      </c>
      <c r="Y381" s="1" t="s">
        <v>195</v>
      </c>
    </row>
    <row r="382" spans="1:25">
      <c r="A382" s="1" t="s">
        <v>616</v>
      </c>
      <c r="B382" s="1" t="s">
        <v>617</v>
      </c>
      <c r="C382" s="1" t="s">
        <v>485</v>
      </c>
      <c r="D382" s="1" t="s">
        <v>196</v>
      </c>
      <c r="E382" s="1">
        <v>340528</v>
      </c>
      <c r="F382" s="1">
        <f t="shared" si="8"/>
        <v>14</v>
      </c>
      <c r="W382" s="1" t="str">
        <f>X382&amp;"-"&amp;COUNTIF($X$2:X382,X382)</f>
        <v>Lavingtons Cheverells and Easterton-5</v>
      </c>
      <c r="X382" s="1" t="s">
        <v>485</v>
      </c>
      <c r="Y382" s="1" t="s">
        <v>196</v>
      </c>
    </row>
    <row r="383" spans="1:25">
      <c r="A383" s="1" t="s">
        <v>616</v>
      </c>
      <c r="B383" s="1" t="s">
        <v>617</v>
      </c>
      <c r="C383" s="1" t="s">
        <v>299</v>
      </c>
      <c r="D383" s="1" t="s">
        <v>517</v>
      </c>
      <c r="E383" s="1">
        <v>340479</v>
      </c>
      <c r="F383" s="1">
        <f t="shared" si="8"/>
        <v>30</v>
      </c>
      <c r="W383" s="1" t="str">
        <f>X383&amp;"-"&amp;COUNTIF($X$2:X383,X383)</f>
        <v>Rowde and Bromham-1</v>
      </c>
      <c r="X383" s="1" t="s">
        <v>299</v>
      </c>
      <c r="Y383" s="1" t="s">
        <v>517</v>
      </c>
    </row>
    <row r="384" spans="1:25">
      <c r="A384" s="1" t="s">
        <v>616</v>
      </c>
      <c r="B384" s="1" t="s">
        <v>617</v>
      </c>
      <c r="C384" s="1" t="s">
        <v>299</v>
      </c>
      <c r="D384" s="1" t="s">
        <v>300</v>
      </c>
      <c r="E384" s="1">
        <v>340547</v>
      </c>
      <c r="F384" s="1">
        <f t="shared" si="8"/>
        <v>5</v>
      </c>
      <c r="W384" s="1" t="str">
        <f>X384&amp;"-"&amp;COUNTIF($X$2:X384,X384)</f>
        <v>Rowde and Bromham-2</v>
      </c>
      <c r="X384" s="1" t="s">
        <v>299</v>
      </c>
      <c r="Y384" s="1" t="s">
        <v>300</v>
      </c>
    </row>
    <row r="385" spans="1:25">
      <c r="A385" s="1" t="s">
        <v>616</v>
      </c>
      <c r="B385" s="1" t="s">
        <v>617</v>
      </c>
      <c r="C385" s="1" t="s">
        <v>333</v>
      </c>
      <c r="D385" s="1" t="s">
        <v>522</v>
      </c>
      <c r="E385" s="1">
        <v>340549</v>
      </c>
      <c r="F385" s="1">
        <f t="shared" si="8"/>
        <v>19</v>
      </c>
      <c r="W385" s="1" t="str">
        <f>X385&amp;"-"&amp;COUNTIF($X$2:X385,X385)</f>
        <v>Southbroom St James-1</v>
      </c>
      <c r="X385" s="1" t="s">
        <v>333</v>
      </c>
      <c r="Y385" s="1" t="s">
        <v>522</v>
      </c>
    </row>
    <row r="386" spans="1:25">
      <c r="A386" s="1" t="s">
        <v>616</v>
      </c>
      <c r="B386" s="1" t="s">
        <v>617</v>
      </c>
      <c r="C386" s="1" t="s">
        <v>595</v>
      </c>
      <c r="D386" s="1" t="s">
        <v>319</v>
      </c>
      <c r="E386" s="1">
        <v>340530</v>
      </c>
      <c r="F386" s="1">
        <f t="shared" ref="F386:F424" si="9">LEN(D386)</f>
        <v>10</v>
      </c>
      <c r="W386" s="1" t="str">
        <f>X386&amp;"-"&amp;COUNTIF($X$2:X386,X386)</f>
        <v>Wellsprings-1</v>
      </c>
      <c r="X386" s="1" t="s">
        <v>595</v>
      </c>
      <c r="Y386" s="1" t="s">
        <v>319</v>
      </c>
    </row>
    <row r="387" spans="1:25">
      <c r="A387" s="1" t="s">
        <v>616</v>
      </c>
      <c r="B387" s="1" t="s">
        <v>617</v>
      </c>
      <c r="C387" s="1" t="s">
        <v>595</v>
      </c>
      <c r="D387" s="1" t="s">
        <v>279</v>
      </c>
      <c r="E387" s="1">
        <v>340545</v>
      </c>
      <c r="F387" s="1">
        <f t="shared" si="9"/>
        <v>8</v>
      </c>
      <c r="W387" s="1" t="str">
        <f>X387&amp;"-"&amp;COUNTIF($X$2:X387,X387)</f>
        <v>Wellsprings-2</v>
      </c>
      <c r="X387" s="1" t="s">
        <v>595</v>
      </c>
      <c r="Y387" s="1" t="s">
        <v>279</v>
      </c>
    </row>
    <row r="388" spans="1:25">
      <c r="A388" s="1" t="s">
        <v>616</v>
      </c>
      <c r="B388" s="1" t="s">
        <v>617</v>
      </c>
      <c r="C388" s="1" t="s">
        <v>595</v>
      </c>
      <c r="D388" s="1" t="s">
        <v>320</v>
      </c>
      <c r="E388" s="1">
        <v>340546</v>
      </c>
      <c r="F388" s="1">
        <f t="shared" si="9"/>
        <v>8</v>
      </c>
      <c r="W388" s="1" t="str">
        <f>X388&amp;"-"&amp;COUNTIF($X$2:X388,X388)</f>
        <v>Wellsprings-3</v>
      </c>
      <c r="X388" s="1" t="s">
        <v>595</v>
      </c>
      <c r="Y388" s="1" t="s">
        <v>320</v>
      </c>
    </row>
    <row r="389" spans="1:25">
      <c r="A389" s="1" t="s">
        <v>616</v>
      </c>
      <c r="B389" s="1" t="s">
        <v>617</v>
      </c>
      <c r="C389" s="1" t="s">
        <v>595</v>
      </c>
      <c r="D389" s="1" t="s">
        <v>321</v>
      </c>
      <c r="E389" s="1">
        <v>340548</v>
      </c>
      <c r="F389" s="1">
        <f t="shared" si="9"/>
        <v>5</v>
      </c>
      <c r="W389" s="1" t="str">
        <f>X389&amp;"-"&amp;COUNTIF($X$2:X389,X389)</f>
        <v>Wellsprings-4</v>
      </c>
      <c r="X389" s="1" t="s">
        <v>595</v>
      </c>
      <c r="Y389" s="1" t="s">
        <v>321</v>
      </c>
    </row>
    <row r="390" spans="1:25">
      <c r="A390" s="1" t="s">
        <v>616</v>
      </c>
      <c r="B390" s="1" t="s">
        <v>617</v>
      </c>
      <c r="C390" s="1" t="s">
        <v>595</v>
      </c>
      <c r="D390" s="1" t="s">
        <v>280</v>
      </c>
      <c r="E390" s="1">
        <v>340553</v>
      </c>
      <c r="F390" s="1">
        <f t="shared" si="9"/>
        <v>18</v>
      </c>
      <c r="W390" s="1" t="str">
        <f>X390&amp;"-"&amp;COUNTIF($X$2:X390,X390)</f>
        <v>Wellsprings-5</v>
      </c>
      <c r="X390" s="1" t="s">
        <v>595</v>
      </c>
      <c r="Y390" s="1" t="s">
        <v>280</v>
      </c>
    </row>
    <row r="391" spans="1:25">
      <c r="A391" s="1" t="s">
        <v>616</v>
      </c>
      <c r="B391" s="1" t="s">
        <v>212</v>
      </c>
      <c r="C391" s="1" t="s">
        <v>212</v>
      </c>
      <c r="D391" s="1" t="s">
        <v>213</v>
      </c>
      <c r="E391" s="1">
        <v>340562</v>
      </c>
      <c r="F391" s="1">
        <f t="shared" si="9"/>
        <v>10</v>
      </c>
      <c r="W391" s="1" t="str">
        <f>X391&amp;"-"&amp;COUNTIF($X$2:X391,X391)</f>
        <v>Marlborough-1</v>
      </c>
      <c r="X391" s="1" t="s">
        <v>212</v>
      </c>
      <c r="Y391" s="1" t="s">
        <v>213</v>
      </c>
    </row>
    <row r="392" spans="1:25">
      <c r="A392" s="1" t="s">
        <v>616</v>
      </c>
      <c r="B392" s="1" t="s">
        <v>212</v>
      </c>
      <c r="C392" s="1" t="s">
        <v>212</v>
      </c>
      <c r="D392" s="1" t="s">
        <v>214</v>
      </c>
      <c r="E392" s="1">
        <v>340568</v>
      </c>
      <c r="F392" s="1">
        <f t="shared" si="9"/>
        <v>8</v>
      </c>
      <c r="W392" s="1" t="str">
        <f>X392&amp;"-"&amp;COUNTIF($X$2:X392,X392)</f>
        <v>Marlborough-2</v>
      </c>
      <c r="X392" s="1" t="s">
        <v>212</v>
      </c>
      <c r="Y392" s="1" t="s">
        <v>214</v>
      </c>
    </row>
    <row r="393" spans="1:25">
      <c r="A393" s="1" t="s">
        <v>616</v>
      </c>
      <c r="B393" s="1" t="s">
        <v>212</v>
      </c>
      <c r="C393" s="1" t="s">
        <v>212</v>
      </c>
      <c r="D393" s="1" t="s">
        <v>508</v>
      </c>
      <c r="E393" s="1">
        <v>340561</v>
      </c>
      <c r="F393" s="1">
        <f t="shared" si="9"/>
        <v>56</v>
      </c>
      <c r="W393" s="1" t="str">
        <f>X393&amp;"-"&amp;COUNTIF($X$2:X393,X393)</f>
        <v>Marlborough-3</v>
      </c>
      <c r="X393" s="1" t="s">
        <v>212</v>
      </c>
      <c r="Y393" s="1" t="s">
        <v>508</v>
      </c>
    </row>
    <row r="394" spans="1:25">
      <c r="A394" s="1" t="s">
        <v>616</v>
      </c>
      <c r="B394" s="1" t="s">
        <v>212</v>
      </c>
      <c r="C394" s="1" t="s">
        <v>295</v>
      </c>
      <c r="D394" s="1" t="s">
        <v>296</v>
      </c>
      <c r="E394" s="1">
        <v>340559</v>
      </c>
      <c r="F394" s="1">
        <f t="shared" si="9"/>
        <v>29</v>
      </c>
      <c r="W394" s="1" t="str">
        <f>X394&amp;"-"&amp;COUNTIF($X$2:X394,X394)</f>
        <v>Ridgeway-1</v>
      </c>
      <c r="X394" s="1" t="s">
        <v>295</v>
      </c>
      <c r="Y394" s="1" t="s">
        <v>296</v>
      </c>
    </row>
    <row r="395" spans="1:25">
      <c r="A395" s="1" t="s">
        <v>616</v>
      </c>
      <c r="B395" s="1" t="s">
        <v>212</v>
      </c>
      <c r="C395" s="1" t="s">
        <v>295</v>
      </c>
      <c r="D395" s="1" t="s">
        <v>297</v>
      </c>
      <c r="E395" s="1">
        <v>340563</v>
      </c>
      <c r="F395" s="1">
        <f t="shared" si="9"/>
        <v>18</v>
      </c>
      <c r="W395" s="1" t="str">
        <f>X395&amp;"-"&amp;COUNTIF($X$2:X395,X395)</f>
        <v>Ridgeway-2</v>
      </c>
      <c r="X395" s="1" t="s">
        <v>295</v>
      </c>
      <c r="Y395" s="1" t="s">
        <v>297</v>
      </c>
    </row>
    <row r="396" spans="1:25">
      <c r="A396" s="1" t="s">
        <v>616</v>
      </c>
      <c r="B396" s="1" t="s">
        <v>212</v>
      </c>
      <c r="C396" s="1" t="s">
        <v>295</v>
      </c>
      <c r="D396" s="1" t="s">
        <v>298</v>
      </c>
      <c r="E396" s="1">
        <v>340564</v>
      </c>
      <c r="F396" s="1">
        <f t="shared" si="9"/>
        <v>18</v>
      </c>
      <c r="W396" s="1" t="str">
        <f>X396&amp;"-"&amp;COUNTIF($X$2:X396,X396)</f>
        <v>Ridgeway-3</v>
      </c>
      <c r="X396" s="1" t="s">
        <v>295</v>
      </c>
      <c r="Y396" s="1" t="s">
        <v>298</v>
      </c>
    </row>
    <row r="397" spans="1:25">
      <c r="A397" s="1" t="s">
        <v>616</v>
      </c>
      <c r="B397" s="1" t="s">
        <v>212</v>
      </c>
      <c r="C397" s="1" t="s">
        <v>389</v>
      </c>
      <c r="D397" s="1" t="s">
        <v>389</v>
      </c>
      <c r="E397" s="1">
        <v>340665</v>
      </c>
      <c r="F397" s="1">
        <f t="shared" si="9"/>
        <v>12</v>
      </c>
      <c r="W397" s="1" t="str">
        <f>X397&amp;"-"&amp;COUNTIF($X$2:X397,X397)</f>
        <v>Upper Kennet-1</v>
      </c>
      <c r="X397" s="1" t="s">
        <v>389</v>
      </c>
      <c r="Y397" s="1" t="s">
        <v>389</v>
      </c>
    </row>
    <row r="398" spans="1:25">
      <c r="A398" s="1" t="s">
        <v>616</v>
      </c>
      <c r="B398" s="1" t="s">
        <v>212</v>
      </c>
      <c r="C398" s="1" t="s">
        <v>441</v>
      </c>
      <c r="D398" s="1" t="s">
        <v>441</v>
      </c>
      <c r="E398" s="1">
        <v>340620</v>
      </c>
      <c r="F398" s="1">
        <f t="shared" si="9"/>
        <v>7</v>
      </c>
      <c r="W398" s="1" t="str">
        <f>X398&amp;"-"&amp;COUNTIF($X$2:X398,X398)</f>
        <v>Whitton-1</v>
      </c>
      <c r="X398" s="1" t="s">
        <v>441</v>
      </c>
      <c r="Y398" s="1" t="s">
        <v>441</v>
      </c>
    </row>
    <row r="399" spans="1:25">
      <c r="A399" s="1" t="s">
        <v>616</v>
      </c>
      <c r="B399" s="1" t="s">
        <v>309</v>
      </c>
      <c r="C399" s="1" t="s">
        <v>308</v>
      </c>
      <c r="D399" s="1" t="s">
        <v>310</v>
      </c>
      <c r="E399" s="1">
        <v>340575</v>
      </c>
      <c r="F399" s="1">
        <f t="shared" si="9"/>
        <v>7</v>
      </c>
      <c r="W399" s="1" t="str">
        <f>X399&amp;"-"&amp;COUNTIF($X$2:X399,X399)</f>
        <v>Savernake-1</v>
      </c>
      <c r="X399" s="1" t="s">
        <v>308</v>
      </c>
      <c r="Y399" s="1" t="s">
        <v>310</v>
      </c>
    </row>
    <row r="400" spans="1:25">
      <c r="A400" s="1" t="s">
        <v>616</v>
      </c>
      <c r="B400" s="1" t="s">
        <v>309</v>
      </c>
      <c r="C400" s="1" t="s">
        <v>308</v>
      </c>
      <c r="D400" s="1" t="s">
        <v>311</v>
      </c>
      <c r="E400" s="1">
        <v>340576</v>
      </c>
      <c r="F400" s="1">
        <f t="shared" si="9"/>
        <v>23</v>
      </c>
      <c r="W400" s="1" t="str">
        <f>X400&amp;"-"&amp;COUNTIF($X$2:X400,X400)</f>
        <v>Savernake-2</v>
      </c>
      <c r="X400" s="1" t="s">
        <v>308</v>
      </c>
      <c r="Y400" s="1" t="s">
        <v>311</v>
      </c>
    </row>
    <row r="401" spans="1:25">
      <c r="A401" s="1" t="s">
        <v>616</v>
      </c>
      <c r="B401" s="1" t="s">
        <v>309</v>
      </c>
      <c r="C401" s="1" t="s">
        <v>308</v>
      </c>
      <c r="D401" s="1" t="s">
        <v>312</v>
      </c>
      <c r="E401" s="1">
        <v>340577</v>
      </c>
      <c r="F401" s="1">
        <f t="shared" si="9"/>
        <v>33</v>
      </c>
      <c r="W401" s="1" t="str">
        <f>X401&amp;"-"&amp;COUNTIF($X$2:X401,X401)</f>
        <v>Savernake-3</v>
      </c>
      <c r="X401" s="1" t="s">
        <v>308</v>
      </c>
      <c r="Y401" s="1" t="s">
        <v>312</v>
      </c>
    </row>
    <row r="402" spans="1:25">
      <c r="A402" s="1" t="s">
        <v>616</v>
      </c>
      <c r="B402" s="1" t="s">
        <v>309</v>
      </c>
      <c r="C402" s="1" t="s">
        <v>308</v>
      </c>
      <c r="D402" s="1" t="s">
        <v>313</v>
      </c>
      <c r="E402" s="1">
        <v>340579</v>
      </c>
      <c r="F402" s="1">
        <f t="shared" si="9"/>
        <v>22</v>
      </c>
      <c r="W402" s="1" t="str">
        <f>X402&amp;"-"&amp;COUNTIF($X$2:X402,X402)</f>
        <v>Savernake-4</v>
      </c>
      <c r="X402" s="1" t="s">
        <v>308</v>
      </c>
      <c r="Y402" s="1" t="s">
        <v>313</v>
      </c>
    </row>
    <row r="403" spans="1:25">
      <c r="A403" s="1" t="s">
        <v>616</v>
      </c>
      <c r="B403" s="1" t="s">
        <v>309</v>
      </c>
      <c r="C403" s="1" t="s">
        <v>308</v>
      </c>
      <c r="D403" s="1" t="s">
        <v>314</v>
      </c>
      <c r="E403" s="1">
        <v>340585</v>
      </c>
      <c r="F403" s="1">
        <f t="shared" si="9"/>
        <v>12</v>
      </c>
      <c r="W403" s="1" t="str">
        <f>X403&amp;"-"&amp;COUNTIF($X$2:X403,X403)</f>
        <v>Savernake-5</v>
      </c>
      <c r="X403" s="1" t="s">
        <v>308</v>
      </c>
      <c r="Y403" s="1" t="s">
        <v>314</v>
      </c>
    </row>
    <row r="404" spans="1:25">
      <c r="A404" s="1" t="s">
        <v>616</v>
      </c>
      <c r="B404" s="1" t="s">
        <v>309</v>
      </c>
      <c r="C404" s="1" t="s">
        <v>308</v>
      </c>
      <c r="D404" s="1" t="s">
        <v>315</v>
      </c>
      <c r="E404" s="1">
        <v>340582</v>
      </c>
      <c r="F404" s="1">
        <f t="shared" si="9"/>
        <v>3</v>
      </c>
      <c r="W404" s="1" t="str">
        <f>X404&amp;"-"&amp;COUNTIF($X$2:X404,X404)</f>
        <v>Savernake-6</v>
      </c>
      <c r="X404" s="1" t="s">
        <v>308</v>
      </c>
      <c r="Y404" s="1" t="s">
        <v>315</v>
      </c>
    </row>
    <row r="405" spans="1:25">
      <c r="A405" s="1" t="s">
        <v>616</v>
      </c>
      <c r="B405" s="1" t="s">
        <v>309</v>
      </c>
      <c r="C405" s="1" t="s">
        <v>308</v>
      </c>
      <c r="D405" s="1" t="s">
        <v>316</v>
      </c>
      <c r="E405" s="1">
        <v>340586</v>
      </c>
      <c r="F405" s="1">
        <f t="shared" si="9"/>
        <v>13</v>
      </c>
      <c r="W405" s="1" t="str">
        <f>X405&amp;"-"&amp;COUNTIF($X$2:X405,X405)</f>
        <v>Savernake-7</v>
      </c>
      <c r="X405" s="1" t="s">
        <v>308</v>
      </c>
      <c r="Y405" s="1" t="s">
        <v>316</v>
      </c>
    </row>
    <row r="406" spans="1:25">
      <c r="A406" s="1" t="s">
        <v>616</v>
      </c>
      <c r="B406" s="1" t="s">
        <v>309</v>
      </c>
      <c r="C406" s="1" t="s">
        <v>308</v>
      </c>
      <c r="D406" s="1" t="s">
        <v>317</v>
      </c>
      <c r="E406" s="1">
        <v>340595</v>
      </c>
      <c r="F406" s="1">
        <f t="shared" si="9"/>
        <v>10</v>
      </c>
      <c r="W406" s="1" t="str">
        <f>X406&amp;"-"&amp;COUNTIF($X$2:X406,X406)</f>
        <v>Savernake-8</v>
      </c>
      <c r="X406" s="1" t="s">
        <v>308</v>
      </c>
      <c r="Y406" s="1" t="s">
        <v>317</v>
      </c>
    </row>
    <row r="407" spans="1:25">
      <c r="A407" s="1" t="s">
        <v>616</v>
      </c>
      <c r="B407" s="1" t="s">
        <v>309</v>
      </c>
      <c r="C407" s="1" t="s">
        <v>308</v>
      </c>
      <c r="D407" s="1" t="s">
        <v>520</v>
      </c>
      <c r="E407" s="1">
        <v>340593</v>
      </c>
      <c r="F407" s="1">
        <f t="shared" si="9"/>
        <v>29</v>
      </c>
      <c r="W407" s="1" t="str">
        <f>X407&amp;"-"&amp;COUNTIF($X$2:X407,X407)</f>
        <v>Savernake-9</v>
      </c>
      <c r="X407" s="1" t="s">
        <v>308</v>
      </c>
      <c r="Y407" s="1" t="s">
        <v>520</v>
      </c>
    </row>
    <row r="408" spans="1:25">
      <c r="A408" s="1" t="s">
        <v>616</v>
      </c>
      <c r="B408" s="1" t="s">
        <v>309</v>
      </c>
      <c r="C408" s="1" t="s">
        <v>308</v>
      </c>
      <c r="D408" s="1" t="s">
        <v>519</v>
      </c>
      <c r="E408" s="1">
        <v>340580</v>
      </c>
      <c r="F408" s="1">
        <f t="shared" si="9"/>
        <v>24</v>
      </c>
      <c r="W408" s="1" t="str">
        <f>X408&amp;"-"&amp;COUNTIF($X$2:X408,X408)</f>
        <v>Savernake-10</v>
      </c>
      <c r="X408" s="1" t="s">
        <v>308</v>
      </c>
      <c r="Y408" s="1" t="s">
        <v>519</v>
      </c>
    </row>
    <row r="409" spans="1:25">
      <c r="A409" s="1" t="s">
        <v>616</v>
      </c>
      <c r="B409" s="1" t="s">
        <v>309</v>
      </c>
      <c r="C409" s="1" t="s">
        <v>308</v>
      </c>
      <c r="D409" s="1" t="s">
        <v>318</v>
      </c>
      <c r="E409" s="1">
        <v>340597</v>
      </c>
      <c r="F409" s="1">
        <f t="shared" si="9"/>
        <v>20</v>
      </c>
      <c r="W409" s="1" t="str">
        <f>X409&amp;"-"&amp;COUNTIF($X$2:X409,X409)</f>
        <v>Savernake-11</v>
      </c>
      <c r="X409" s="1" t="s">
        <v>308</v>
      </c>
      <c r="Y409" s="1" t="s">
        <v>318</v>
      </c>
    </row>
    <row r="410" spans="1:25">
      <c r="A410" s="1" t="s">
        <v>616</v>
      </c>
      <c r="B410" s="1" t="s">
        <v>309</v>
      </c>
      <c r="C410" s="1" t="s">
        <v>401</v>
      </c>
      <c r="D410" s="1" t="s">
        <v>400</v>
      </c>
      <c r="E410" s="1">
        <v>340573</v>
      </c>
      <c r="F410" s="1">
        <f t="shared" si="9"/>
        <v>30</v>
      </c>
      <c r="W410" s="1" t="str">
        <f>X410&amp;"-"&amp;COUNTIF($X$2:X410,X410)</f>
        <v>Vale of Pewsey-1</v>
      </c>
      <c r="X410" s="1" t="s">
        <v>401</v>
      </c>
      <c r="Y410" s="1" t="s">
        <v>400</v>
      </c>
    </row>
    <row r="411" spans="1:25">
      <c r="A411" s="1" t="s">
        <v>616</v>
      </c>
      <c r="B411" s="1" t="s">
        <v>309</v>
      </c>
      <c r="C411" s="1" t="s">
        <v>401</v>
      </c>
      <c r="D411" s="1" t="s">
        <v>402</v>
      </c>
      <c r="E411" s="1">
        <v>340574</v>
      </c>
      <c r="F411" s="1">
        <f t="shared" si="9"/>
        <v>13</v>
      </c>
      <c r="W411" s="1" t="str">
        <f>X411&amp;"-"&amp;COUNTIF($X$2:X411,X411)</f>
        <v>Vale of Pewsey-2</v>
      </c>
      <c r="X411" s="1" t="s">
        <v>401</v>
      </c>
      <c r="Y411" s="1" t="s">
        <v>402</v>
      </c>
    </row>
    <row r="412" spans="1:25">
      <c r="A412" s="1" t="s">
        <v>616</v>
      </c>
      <c r="B412" s="1" t="s">
        <v>309</v>
      </c>
      <c r="C412" s="1" t="s">
        <v>401</v>
      </c>
      <c r="D412" s="1" t="s">
        <v>403</v>
      </c>
      <c r="E412" s="1">
        <v>340529</v>
      </c>
      <c r="F412" s="1">
        <f t="shared" si="9"/>
        <v>8</v>
      </c>
      <c r="W412" s="1" t="str">
        <f>X412&amp;"-"&amp;COUNTIF($X$2:X412,X412)</f>
        <v>Vale of Pewsey-3</v>
      </c>
      <c r="X412" s="1" t="s">
        <v>401</v>
      </c>
      <c r="Y412" s="1" t="s">
        <v>403</v>
      </c>
    </row>
    <row r="413" spans="1:25">
      <c r="A413" s="1" t="s">
        <v>616</v>
      </c>
      <c r="B413" s="1" t="s">
        <v>309</v>
      </c>
      <c r="C413" s="1" t="s">
        <v>401</v>
      </c>
      <c r="D413" s="1" t="s">
        <v>404</v>
      </c>
      <c r="E413" s="1">
        <v>340581</v>
      </c>
      <c r="F413" s="1">
        <f t="shared" si="9"/>
        <v>12</v>
      </c>
      <c r="W413" s="1" t="str">
        <f>X413&amp;"-"&amp;COUNTIF($X$2:X413,X413)</f>
        <v>Vale of Pewsey-4</v>
      </c>
      <c r="X413" s="1" t="s">
        <v>401</v>
      </c>
      <c r="Y413" s="1" t="s">
        <v>404</v>
      </c>
    </row>
    <row r="414" spans="1:25">
      <c r="A414" s="1" t="s">
        <v>616</v>
      </c>
      <c r="B414" s="1" t="s">
        <v>309</v>
      </c>
      <c r="C414" s="1" t="s">
        <v>401</v>
      </c>
      <c r="D414" s="1" t="s">
        <v>405</v>
      </c>
      <c r="E414" s="1">
        <v>340584</v>
      </c>
      <c r="F414" s="1">
        <f t="shared" si="9"/>
        <v>15</v>
      </c>
      <c r="W414" s="1" t="str">
        <f>X414&amp;"-"&amp;COUNTIF($X$2:X414,X414)</f>
        <v>Vale of Pewsey-5</v>
      </c>
      <c r="X414" s="1" t="s">
        <v>401</v>
      </c>
      <c r="Y414" s="1" t="s">
        <v>405</v>
      </c>
    </row>
    <row r="415" spans="1:25">
      <c r="A415" s="1" t="s">
        <v>616</v>
      </c>
      <c r="B415" s="1" t="s">
        <v>309</v>
      </c>
      <c r="C415" s="1" t="s">
        <v>401</v>
      </c>
      <c r="D415" s="1" t="s">
        <v>406</v>
      </c>
      <c r="E415" s="1">
        <v>340588</v>
      </c>
      <c r="F415" s="1">
        <f t="shared" si="9"/>
        <v>36</v>
      </c>
      <c r="W415" s="1" t="str">
        <f>X415&amp;"-"&amp;COUNTIF($X$2:X415,X415)</f>
        <v>Vale of Pewsey-6</v>
      </c>
      <c r="X415" s="1" t="s">
        <v>401</v>
      </c>
      <c r="Y415" s="1" t="s">
        <v>406</v>
      </c>
    </row>
    <row r="416" spans="1:25">
      <c r="A416" s="1" t="s">
        <v>616</v>
      </c>
      <c r="B416" s="1" t="s">
        <v>309</v>
      </c>
      <c r="C416" s="1" t="s">
        <v>401</v>
      </c>
      <c r="D416" s="1" t="s">
        <v>407</v>
      </c>
      <c r="E416" s="1">
        <v>340589</v>
      </c>
      <c r="F416" s="1">
        <f t="shared" si="9"/>
        <v>16</v>
      </c>
      <c r="W416" s="1" t="str">
        <f>X416&amp;"-"&amp;COUNTIF($X$2:X416,X416)</f>
        <v>Vale of Pewsey-7</v>
      </c>
      <c r="X416" s="1" t="s">
        <v>401</v>
      </c>
      <c r="Y416" s="1" t="s">
        <v>407</v>
      </c>
    </row>
    <row r="417" spans="1:25">
      <c r="A417" s="1" t="s">
        <v>616</v>
      </c>
      <c r="B417" s="1" t="s">
        <v>309</v>
      </c>
      <c r="C417" s="1" t="s">
        <v>401</v>
      </c>
      <c r="D417" s="1" t="s">
        <v>408</v>
      </c>
      <c r="E417" s="1">
        <v>340590</v>
      </c>
      <c r="F417" s="1">
        <f t="shared" si="9"/>
        <v>13</v>
      </c>
      <c r="W417" s="1" t="str">
        <f>X417&amp;"-"&amp;COUNTIF($X$2:X417,X417)</f>
        <v>Vale of Pewsey-8</v>
      </c>
      <c r="X417" s="1" t="s">
        <v>401</v>
      </c>
      <c r="Y417" s="1" t="s">
        <v>408</v>
      </c>
    </row>
    <row r="418" spans="1:25">
      <c r="A418" s="1" t="s">
        <v>616</v>
      </c>
      <c r="B418" s="1" t="s">
        <v>309</v>
      </c>
      <c r="C418" s="1" t="s">
        <v>401</v>
      </c>
      <c r="D418" s="1" t="s">
        <v>309</v>
      </c>
      <c r="E418" s="1">
        <v>340592</v>
      </c>
      <c r="F418" s="1">
        <f t="shared" si="9"/>
        <v>6</v>
      </c>
      <c r="W418" s="1" t="str">
        <f>X418&amp;"-"&amp;COUNTIF($X$2:X418,X418)</f>
        <v>Vale of Pewsey-9</v>
      </c>
      <c r="X418" s="1" t="s">
        <v>401</v>
      </c>
      <c r="Y418" s="1" t="s">
        <v>309</v>
      </c>
    </row>
    <row r="419" spans="1:25">
      <c r="A419" s="1" t="s">
        <v>616</v>
      </c>
      <c r="B419" s="1" t="s">
        <v>309</v>
      </c>
      <c r="C419" s="1" t="s">
        <v>401</v>
      </c>
      <c r="D419" s="1" t="s">
        <v>409</v>
      </c>
      <c r="E419" s="1">
        <v>340366</v>
      </c>
      <c r="F419" s="1">
        <f t="shared" si="9"/>
        <v>7</v>
      </c>
      <c r="W419" s="1" t="str">
        <f>X419&amp;"-"&amp;COUNTIF($X$2:X419,X419)</f>
        <v>Vale of Pewsey-10</v>
      </c>
      <c r="X419" s="1" t="s">
        <v>401</v>
      </c>
      <c r="Y419" s="1" t="s">
        <v>409</v>
      </c>
    </row>
    <row r="420" spans="1:25">
      <c r="A420" s="1" t="s">
        <v>616</v>
      </c>
      <c r="B420" s="1" t="s">
        <v>309</v>
      </c>
      <c r="C420" s="1" t="s">
        <v>401</v>
      </c>
      <c r="D420" s="1" t="s">
        <v>410</v>
      </c>
      <c r="E420" s="1">
        <v>340594</v>
      </c>
      <c r="F420" s="1">
        <f t="shared" si="9"/>
        <v>18</v>
      </c>
      <c r="W420" s="1" t="str">
        <f>X420&amp;"-"&amp;COUNTIF($X$2:X420,X420)</f>
        <v>Vale of Pewsey-11</v>
      </c>
      <c r="X420" s="1" t="s">
        <v>401</v>
      </c>
      <c r="Y420" s="1" t="s">
        <v>410</v>
      </c>
    </row>
    <row r="421" spans="1:25">
      <c r="A421" s="1" t="s">
        <v>616</v>
      </c>
      <c r="B421" s="1" t="s">
        <v>309</v>
      </c>
      <c r="C421" s="1" t="s">
        <v>401</v>
      </c>
      <c r="D421" s="1" t="s">
        <v>411</v>
      </c>
      <c r="E421" s="1">
        <v>340367</v>
      </c>
      <c r="F421" s="1">
        <f t="shared" si="9"/>
        <v>6</v>
      </c>
      <c r="W421" s="1" t="str">
        <f>X421&amp;"-"&amp;COUNTIF($X$2:X421,X421)</f>
        <v>Vale of Pewsey-12</v>
      </c>
      <c r="X421" s="1" t="s">
        <v>401</v>
      </c>
      <c r="Y421" s="1" t="s">
        <v>411</v>
      </c>
    </row>
    <row r="422" spans="1:25">
      <c r="A422" s="1" t="s">
        <v>616</v>
      </c>
      <c r="B422" s="1" t="s">
        <v>309</v>
      </c>
      <c r="C422" s="1" t="s">
        <v>401</v>
      </c>
      <c r="D422" s="1" t="s">
        <v>412</v>
      </c>
      <c r="E422" s="1">
        <v>340598</v>
      </c>
      <c r="F422" s="1">
        <f t="shared" si="9"/>
        <v>6</v>
      </c>
      <c r="W422" s="1" t="str">
        <f>X422&amp;"-"&amp;COUNTIF($X$2:X422,X422)</f>
        <v>Vale of Pewsey-13</v>
      </c>
      <c r="X422" s="1" t="s">
        <v>401</v>
      </c>
      <c r="Y422" s="1" t="s">
        <v>412</v>
      </c>
    </row>
    <row r="423" spans="1:25">
      <c r="A423" s="1" t="s">
        <v>616</v>
      </c>
      <c r="B423" s="1" t="s">
        <v>309</v>
      </c>
      <c r="C423" s="1" t="s">
        <v>401</v>
      </c>
      <c r="D423" s="1" t="s">
        <v>413</v>
      </c>
      <c r="E423" s="1">
        <v>340599</v>
      </c>
      <c r="F423" s="1">
        <f t="shared" si="9"/>
        <v>35</v>
      </c>
      <c r="W423" s="1" t="str">
        <f>X423&amp;"-"&amp;COUNTIF($X$2:X423,X423)</f>
        <v>Vale of Pewsey-14</v>
      </c>
      <c r="X423" s="1" t="s">
        <v>401</v>
      </c>
      <c r="Y423" s="1" t="s">
        <v>413</v>
      </c>
    </row>
    <row r="424" spans="1:25">
      <c r="A424" s="1" t="s">
        <v>616</v>
      </c>
      <c r="B424" s="1" t="s">
        <v>309</v>
      </c>
      <c r="C424" s="1" t="s">
        <v>401</v>
      </c>
      <c r="D424" s="1" t="s">
        <v>414</v>
      </c>
      <c r="E424" s="1">
        <v>340600</v>
      </c>
      <c r="F424" s="1">
        <f t="shared" si="9"/>
        <v>14</v>
      </c>
      <c r="W424" s="1" t="str">
        <f>X424&amp;"-"&amp;COUNTIF($X$2:X424,X424)</f>
        <v>Vale of Pewsey-15</v>
      </c>
      <c r="X424" s="1" t="s">
        <v>401</v>
      </c>
      <c r="Y424" s="1" t="s">
        <v>414</v>
      </c>
    </row>
  </sheetData>
  <sheetProtection algorithmName="SHA-512" hashValue="6nzKAwlqvcb/YF0lq4MJ7rMxORwovfXAGOTmpJjzzzqnsfnsxie37ITjJ+Y/4oIKe1xYiWxx+SlQ6X4WUgpkJg==" saltValue="BhpPHTCU/kru+3bsPDaB+A==" spinCount="100000" sheet="1"/>
  <autoFilter ref="A1:F424" xr:uid="{7E489211-BF3E-4B65-9A53-0CF70B762A36}">
    <sortState xmlns:xlrd2="http://schemas.microsoft.com/office/spreadsheetml/2017/richdata2" ref="A2:F424">
      <sortCondition ref="A2:A424"/>
      <sortCondition ref="B2:B424"/>
      <sortCondition ref="C2:C424"/>
      <sortCondition ref="D2:D424"/>
    </sortState>
  </autoFilter>
  <sortState xmlns:xlrd2="http://schemas.microsoft.com/office/spreadsheetml/2017/richdata2" ref="A2:E425">
    <sortCondition ref="A2:A425"/>
    <sortCondition ref="B2:B425"/>
    <sortCondition ref="C2:C425"/>
    <sortCondition ref="D2:D425"/>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i29d2729301c427aa7e9de508845cf51 xmlns="2630dbf1-9670-49a5-93a6-011babee3226">
      <Terms xmlns="http://schemas.microsoft.com/office/infopath/2007/PartnerControls"/>
    </i29d2729301c427aa7e9de508845cf51>
    <TaxCatchAll xmlns="2630dbf1-9670-49a5-93a6-011babee322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BF Document" ma:contentTypeID="0x0101005638FF3708980C46BDFB3E57E1F0B19801006FF8774396A5DD409409B8F936C2D41A" ma:contentTypeVersion="121" ma:contentTypeDescription="" ma:contentTypeScope="" ma:versionID="a636a8f4e57a2dce80f659f1a21e03bb">
  <xsd:schema xmlns:xsd="http://www.w3.org/2001/XMLSchema" xmlns:xs="http://www.w3.org/2001/XMLSchema" xmlns:p="http://schemas.microsoft.com/office/2006/metadata/properties" xmlns:ns2="2630dbf1-9670-49a5-93a6-011babee3226" targetNamespace="http://schemas.microsoft.com/office/2006/metadata/properties" ma:root="true" ma:fieldsID="14e565e8b5ae322999f93cb40c13571e" ns2:_="">
    <xsd:import namespace="2630dbf1-9670-49a5-93a6-011babee3226"/>
    <xsd:element name="properties">
      <xsd:complexType>
        <xsd:sequence>
          <xsd:element name="documentManagement">
            <xsd:complexType>
              <xsd:all>
                <xsd:element ref="ns2:TaxCatchAll" minOccurs="0"/>
                <xsd:element ref="ns2:TaxCatchAllLabel" minOccurs="0"/>
                <xsd:element ref="ns2:i29d2729301c427aa7e9de508845cf51"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30dbf1-9670-49a5-93a6-011babee3226"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bee8cbd0-c889-403b-8b49-db7ef8ddbd46}" ma:internalName="TaxCatchAll" ma:showField="CatchAllData" ma:web="727dee50-6cfa-4a1f-824d-f96b81589c61">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bee8cbd0-c889-403b-8b49-db7ef8ddbd46}" ma:internalName="TaxCatchAllLabel" ma:readOnly="true" ma:showField="CatchAllDataLabel" ma:web="727dee50-6cfa-4a1f-824d-f96b81589c61">
      <xsd:complexType>
        <xsd:complexContent>
          <xsd:extension base="dms:MultiChoiceLookup">
            <xsd:sequence>
              <xsd:element name="Value" type="dms:Lookup" maxOccurs="unbounded" minOccurs="0" nillable="true"/>
            </xsd:sequence>
          </xsd:extension>
        </xsd:complexContent>
      </xsd:complexType>
    </xsd:element>
    <xsd:element name="i29d2729301c427aa7e9de508845cf51" ma:index="10" nillable="true" ma:taxonomy="true" ma:internalName="i29d2729301c427aa7e9de508845cf51" ma:taxonomyFieldName="Status" ma:displayName="Status" ma:default="" ma:fieldId="{229d2729-301c-427a-a7e9-de508845cf51}" ma:sspId="77ead7a6-84b1-4173-ae92-3aadd00dabd6" ma:termSetId="664e150a-0589-42bb-a063-2eba356303ec"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77ead7a6-84b1-4173-ae92-3aadd00dabd6" ContentTypeId="0x0101005638FF3708980C46BDFB3E57E1F0B19801"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7C2AFEF-FF74-4863-8B95-C74D786E1B8A}">
  <ds:schemaRefs>
    <ds:schemaRef ds:uri="http://schemas.microsoft.com/office/infopath/2007/PartnerControls"/>
    <ds:schemaRef ds:uri="http://purl.org/dc/elements/1.1/"/>
    <ds:schemaRef ds:uri="http://www.w3.org/XML/1998/namespace"/>
    <ds:schemaRef ds:uri="http://schemas.openxmlformats.org/package/2006/metadata/core-properties"/>
    <ds:schemaRef ds:uri="http://purl.org/dc/terms/"/>
    <ds:schemaRef ds:uri="http://purl.org/dc/dcmitype/"/>
    <ds:schemaRef ds:uri="http://schemas.microsoft.com/office/2006/documentManagement/types"/>
    <ds:schemaRef ds:uri="http://schemas.microsoft.com/office/2006/metadata/properties"/>
    <ds:schemaRef ds:uri="2630dbf1-9670-49a5-93a6-011babee3226"/>
  </ds:schemaRefs>
</ds:datastoreItem>
</file>

<file path=customXml/itemProps2.xml><?xml version="1.0" encoding="utf-8"?>
<ds:datastoreItem xmlns:ds="http://schemas.openxmlformats.org/officeDocument/2006/customXml" ds:itemID="{0DA690C7-3608-4320-B067-7F05C54742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30dbf1-9670-49a5-93a6-011babee32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2BD70A6-DB2A-4335-963F-318D5DA0E420}">
  <ds:schemaRefs>
    <ds:schemaRef ds:uri="Microsoft.SharePoint.Taxonomy.ContentTypeSync"/>
  </ds:schemaRefs>
</ds:datastoreItem>
</file>

<file path=customXml/itemProps4.xml><?xml version="1.0" encoding="utf-8"?>
<ds:datastoreItem xmlns:ds="http://schemas.openxmlformats.org/officeDocument/2006/customXml" ds:itemID="{922C0138-E251-478A-ACF2-E38258B468E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39</vt:i4>
      </vt:variant>
    </vt:vector>
  </HeadingPairs>
  <TitlesOfParts>
    <vt:vector size="45" baseType="lpstr">
      <vt:lpstr>Instructions</vt:lpstr>
      <vt:lpstr>Fees Form</vt:lpstr>
      <vt:lpstr>PCC_Summary</vt:lpstr>
      <vt:lpstr>DOS_Remittance</vt:lpstr>
      <vt:lpstr>Fees Table</vt:lpstr>
      <vt:lpstr>Parish List</vt:lpstr>
      <vt:lpstr>AD</vt:lpstr>
      <vt:lpstr>ADS</vt:lpstr>
      <vt:lpstr>ALD</vt:lpstr>
      <vt:lpstr>amount</vt:lpstr>
      <vt:lpstr>Baptisms</vt:lpstr>
      <vt:lpstr>BLA</vt:lpstr>
      <vt:lpstr>BRA</vt:lpstr>
      <vt:lpstr>CAL</vt:lpstr>
      <vt:lpstr>Category</vt:lpstr>
      <vt:lpstr>CHA</vt:lpstr>
      <vt:lpstr>DEA</vt:lpstr>
      <vt:lpstr>DEV</vt:lpstr>
      <vt:lpstr>DOR</vt:lpstr>
      <vt:lpstr>Dorset</vt:lpstr>
      <vt:lpstr>Funerals</vt:lpstr>
      <vt:lpstr>HEY</vt:lpstr>
      <vt:lpstr>LYM</vt:lpstr>
      <vt:lpstr>MAR</vt:lpstr>
      <vt:lpstr>Marriages</vt:lpstr>
      <vt:lpstr>MNB</vt:lpstr>
      <vt:lpstr>Monuments</vt:lpstr>
      <vt:lpstr>Parishes</vt:lpstr>
      <vt:lpstr>PEW</vt:lpstr>
      <vt:lpstr>PNB</vt:lpstr>
      <vt:lpstr>DOS_Remittance!Print_Area</vt:lpstr>
      <vt:lpstr>'Fees Form'!Print_Area</vt:lpstr>
      <vt:lpstr>'Fees Table'!Print_Area</vt:lpstr>
      <vt:lpstr>Instructions!Print_Area</vt:lpstr>
      <vt:lpstr>'Fees Table'!Print_Titles</vt:lpstr>
      <vt:lpstr>PUR</vt:lpstr>
      <vt:lpstr>SAL</vt:lpstr>
      <vt:lpstr>Sarum</vt:lpstr>
      <vt:lpstr>Searches</vt:lpstr>
      <vt:lpstr>SHE</vt:lpstr>
      <vt:lpstr>SherborneD</vt:lpstr>
      <vt:lpstr>STO</vt:lpstr>
      <vt:lpstr>WEY</vt:lpstr>
      <vt:lpstr>Wilts</vt:lpstr>
      <vt:lpstr>WIM</vt:lpstr>
    </vt:vector>
  </TitlesOfParts>
  <Company>Salisbury DBF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dc:creator>
  <cp:lastModifiedBy>Pete Reynolds</cp:lastModifiedBy>
  <cp:lastPrinted>2025-06-30T12:20:56Z</cp:lastPrinted>
  <dcterms:created xsi:type="dcterms:W3CDTF">2004-03-10T13:57:42Z</dcterms:created>
  <dcterms:modified xsi:type="dcterms:W3CDTF">2025-12-16T10:41:02Z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Jet Reports Function Literals">
    <vt:lpwstr>,	;	,	{	}	[@[{0}]]	1033	2057</vt:lpwstr>
  </property>
  <property fmtid="{D5CDD505-2E9C-101B-9397-08002B2CF9AE}" pid="3" name="ContentTypeId">
    <vt:lpwstr>0x0101005638FF3708980C46BDFB3E57E1F0B19801006FF8774396A5DD409409B8F936C2D41A</vt:lpwstr>
  </property>
  <property fmtid="{D5CDD505-2E9C-101B-9397-08002B2CF9AE}" pid="4" name="Status">
    <vt:lpwstr/>
  </property>
  <property fmtid="{D5CDD505-2E9C-101B-9397-08002B2CF9AE}" pid="5" name="Topic">
    <vt:lpwstr/>
  </property>
  <property fmtid="{D5CDD505-2E9C-101B-9397-08002B2CF9AE}" pid="6" name="MediaServiceImageTags">
    <vt:lpwstr/>
  </property>
  <property fmtid="{D5CDD505-2E9C-101B-9397-08002B2CF9AE}" pid="7" name="Audience">
    <vt:lpwstr/>
  </property>
  <property fmtid="{D5CDD505-2E9C-101B-9397-08002B2CF9AE}" pid="8" name="i83ba0320d1140f88280f20d61a3f6ec">
    <vt:lpwstr/>
  </property>
  <property fmtid="{D5CDD505-2E9C-101B-9397-08002B2CF9AE}" pid="9" name="e7ff3f8cafe8453391f5915f4841a855">
    <vt:lpwstr/>
  </property>
  <property fmtid="{D5CDD505-2E9C-101B-9397-08002B2CF9AE}" pid="10" name="hbca33e9e07c4aa9acb0bb5fc732a645">
    <vt:lpwstr/>
  </property>
  <property fmtid="{D5CDD505-2E9C-101B-9397-08002B2CF9AE}" pid="11" name="Financial_x0020_Year">
    <vt:lpwstr/>
  </property>
  <property fmtid="{D5CDD505-2E9C-101B-9397-08002B2CF9AE}" pid="12" name="o7a2c36836484016beb550f1994bee37">
    <vt:lpwstr/>
  </property>
  <property fmtid="{D5CDD505-2E9C-101B-9397-08002B2CF9AE}" pid="13" name="f9cb9c21c4a94a9a8532357c9f0c3281">
    <vt:lpwstr/>
  </property>
  <property fmtid="{D5CDD505-2E9C-101B-9397-08002B2CF9AE}" pid="14" name="Committee_x0020_or_x0020_Board">
    <vt:lpwstr/>
  </property>
  <property fmtid="{D5CDD505-2E9C-101B-9397-08002B2CF9AE}" pid="15" name="lcf76f155ced4ddcb4097134ff3c332f">
    <vt:lpwstr/>
  </property>
  <property fmtid="{D5CDD505-2E9C-101B-9397-08002B2CF9AE}" pid="16" name="File_x0020_Status">
    <vt:lpwstr/>
  </property>
  <property fmtid="{D5CDD505-2E9C-101B-9397-08002B2CF9AE}" pid="17" name="File Status">
    <vt:lpwstr/>
  </property>
  <property fmtid="{D5CDD505-2E9C-101B-9397-08002B2CF9AE}" pid="18" name="Committee or Board">
    <vt:lpwstr/>
  </property>
  <property fmtid="{D5CDD505-2E9C-101B-9397-08002B2CF9AE}" pid="19" name="Financial Year">
    <vt:lpwstr/>
  </property>
</Properties>
</file>